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1'!$C$1:$P$38</definedName>
    <definedName name="_xlnm.Print_Area" localSheetId="2">'Table 2A'!$C$1:$P$75</definedName>
    <definedName name="_xlnm.Print_Area" localSheetId="3">'Table 2B'!$C$1:$P$47</definedName>
    <definedName name="_xlnm.Print_Area" localSheetId="4">'Table 2C'!$C$1:$P$47</definedName>
    <definedName name="_xlnm.Print_Area" localSheetId="5">'Table 2D'!$A$1:$P$47</definedName>
    <definedName name="_xlnm.Print_Area" localSheetId="6">'Table 3A'!$C$2:$P$54</definedName>
    <definedName name="_xlnm.Print_Area" localSheetId="7">'Table 3B'!$C$1:$P$59</definedName>
    <definedName name="_xlnm.Print_Area" localSheetId="8">'Table 3C'!$C$1:$P$59</definedName>
    <definedName name="_xlnm.Print_Area" localSheetId="9">'Table 3D'!$C$1:$P$59</definedName>
    <definedName name="_xlnm.Print_Area" localSheetId="10">'Table 3E'!$C$1:$P$59</definedName>
    <definedName name="_xlnm.Print_Area" localSheetId="11">'Table 4'!$A$1:$P$42</definedName>
    <definedName name="TAB1" localSheetId="0">'Cover page'!#REF!</definedName>
    <definedName name="TAB1" localSheetId="1">'Table 1'!$B$1:$P$38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2A'!$A$1:$Q$75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2B'!$B$1:$Q$47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2C'!$B$1:$Q$47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2D'!$B$1:$Q$47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3B'!$B$2:$R$60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3C'!$B$2:$R$60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3D'!$B$1:$R$60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3E'!$B$1:$R$61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3A'!$B$2:$R$55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4'!$B$1:$P$31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<sst xmlns="http://schemas.openxmlformats.org/spreadsheetml/2006/main" count="1609" uniqueCount="607">
  <si>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</si>
  <si>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</si>
  <si>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</si>
  <si>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</si>
  <si>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</si>
  <si>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</si>
  <si>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</si>
  <si>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</si>
  <si>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</si>
  <si>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</si>
  <si>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</si>
  <si>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</si>
  <si>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</si>
  <si>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</si>
  <si>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</si>
  <si>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</si>
  <si>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</si>
  <si>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</si>
  <si>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</si>
  <si>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</si>
  <si>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</si>
  <si>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</si>
  <si>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</si>
  <si>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</si>
  <si>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</si>
  <si>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</si>
  <si>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</si>
  <si>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</si>
  <si>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</si>
  <si>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</si>
  <si>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</si>
  <si>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</si>
  <si>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</si>
  <si>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</si>
  <si>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</si>
  <si>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</si>
  <si>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</si>
  <si>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</si>
  <si>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</si>
  <si>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</si>
  <si>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</si>
  <si>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</si>
  <si>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</si>
  <si>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</si>
  <si>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</si>
  <si>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</si>
  <si>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</si>
  <si>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</si>
  <si>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</si>
  <si>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</si>
  <si>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</si>
  <si>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</si>
  <si>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</si>
  <si>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</si>
  <si>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</si>
  <si>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</si>
  <si>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</si>
  <si>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</si>
  <si>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</si>
  <si>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</si>
  <si>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</si>
  <si>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</si>
  <si>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</si>
  <si>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</si>
  <si>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</si>
  <si>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</si>
  <si>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</si>
  <si>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</si>
  <si>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</si>
  <si>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</si>
  <si>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</si>
  <si>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</si>
  <si>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</si>
  <si>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</si>
  <si>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</si>
  <si>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</si>
  <si>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</si>
  <si>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</si>
  <si>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</si>
  <si>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</si>
  <si>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</si>
  <si>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</si>
  <si>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</si>
  <si>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</si>
  <si>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</si>
  <si>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</si>
  <si>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</si>
  <si>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</si>
  <si>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</si>
  <si>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</si>
  <si>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</si>
  <si>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</si>
  <si>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</si>
  <si>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</si>
  <si>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</si>
  <si>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</si>
  <si>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</si>
  <si>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</si>
  <si>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</si>
  <si>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</si>
  <si>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</si>
  <si>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</si>
  <si>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</si>
  <si>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</si>
  <si>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</si>
  <si>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</si>
  <si>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</si>
  <si>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</si>
  <si>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</si>
  <si>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</si>
  <si>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>Yellow cells: compulsory detail; green cells: automatic compilation; blue cells: voluntary detail.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</si>
  <si>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</si>
  <si>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</si>
  <si>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</si>
  <si>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</si>
  <si>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</si>
  <si>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</si>
  <si>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</si>
  <si>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</si>
  <si>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</si>
  <si>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</si>
  <si>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</si>
  <si>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</si>
  <si>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</si>
  <si>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</si>
  <si>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</si>
  <si>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</si>
  <si>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</si>
  <si>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</si>
  <si>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</si>
  <si>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</si>
  <si>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</si>
  <si>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</si>
  <si>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</si>
  <si>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</si>
  <si>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</si>
  <si>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</si>
  <si>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</si>
  <si>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</si>
  <si>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</si>
  <si>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</si>
  <si>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</si>
  <si>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</si>
  <si>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</si>
  <si>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</si>
  <si>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</si>
  <si>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</si>
  <si>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</si>
  <si>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</si>
  <si>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</si>
  <si>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</si>
  <si>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</si>
  <si>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</si>
  <si>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</si>
  <si>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</si>
  <si>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</si>
  <si>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</si>
  <si>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</si>
  <si>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</si>
  <si>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</si>
  <si>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</si>
  <si>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</si>
  <si>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</si>
  <si>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</si>
  <si>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</si>
  <si>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</si>
  <si>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</si>
  <si>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</si>
  <si>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</si>
  <si>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</si>
  <si>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</si>
  <si>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</si>
  <si>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</si>
  <si>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</si>
  <si>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</si>
  <si>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</si>
  <si>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</si>
  <si>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</si>
  <si>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</si>
  <si>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</si>
  <si>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</si>
  <si>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</si>
  <si>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</si>
  <si>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</si>
  <si>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</si>
  <si>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</si>
  <si>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</si>
  <si>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</si>
  <si>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</si>
  <si>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</si>
  <si>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</si>
  <si>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</si>
  <si>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</si>
  <si>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</si>
  <si>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</si>
  <si>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</si>
  <si>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</si>
  <si>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</si>
  <si>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</si>
  <si>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</si>
  <si>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</si>
  <si>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</si>
  <si>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</si>
  <si>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</si>
  <si>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</si>
  <si>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</si>
  <si>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</si>
  <si>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</si>
  <si>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</si>
  <si>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</si>
  <si>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</si>
  <si>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</si>
  <si>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</si>
  <si>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</si>
  <si>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</si>
  <si>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</si>
  <si>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</si>
  <si>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</si>
  <si>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</si>
  <si>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</si>
  <si>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</si>
  <si>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</si>
  <si>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</si>
  <si>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</si>
  <si>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</si>
  <si>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</si>
  <si>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</si>
  <si>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</si>
  <si>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</si>
  <si>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</si>
  <si>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</si>
  <si>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</si>
  <si>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</si>
  <si>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</si>
  <si>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</si>
  <si>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</si>
  <si>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</si>
  <si>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</si>
  <si>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</si>
  <si>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</si>
  <si>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</si>
  <si>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</si>
  <si>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</si>
  <si>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</si>
  <si>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</si>
  <si>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</si>
  <si>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</si>
  <si>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</si>
  <si>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</si>
  <si>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</si>
  <si>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</si>
  <si>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</si>
  <si>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</si>
  <si>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</si>
  <si>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</si>
  <si>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</si>
  <si>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</si>
  <si>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</si>
  <si>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</si>
  <si>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</si>
  <si>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</si>
  <si>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</si>
  <si>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</si>
  <si>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</si>
  <si>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</si>
  <si>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</si>
  <si>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</si>
  <si>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</si>
  <si>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</si>
  <si>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</si>
  <si>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</si>
  <si>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</si>
  <si>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</si>
  <si>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</si>
  <si>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</si>
  <si>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</si>
  <si>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</si>
  <si>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</si>
  <si>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</si>
  <si>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</si>
  <si>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</si>
  <si>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</si>
  <si>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</si>
  <si>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</si>
  <si>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</si>
  <si>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</si>
  <si>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</si>
  <si>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</si>
  <si>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</si>
  <si>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</si>
  <si>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</si>
  <si>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</si>
  <si>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</si>
  <si>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</si>
  <si>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</si>
  <si>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</si>
  <si>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</si>
  <si>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</si>
  <si>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</si>
  <si>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</si>
  <si>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</si>
  <si>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</si>
  <si>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</si>
  <si>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</si>
  <si>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</si>
  <si>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</si>
  <si>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</si>
  <si>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</si>
  <si>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</si>
  <si>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</si>
  <si>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</si>
  <si>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</si>
  <si>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</si>
  <si>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</si>
  <si>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</si>
  <si>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</si>
  <si>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</si>
  <si>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</si>
  <si>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</si>
  <si>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</si>
  <si>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</si>
  <si>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</si>
  <si>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</si>
  <si>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</si>
  <si>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</si>
  <si>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</si>
  <si>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</si>
  <si>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</si>
  <si>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</si>
  <si>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</si>
  <si>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</si>
  <si>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</si>
  <si>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</si>
  <si>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</si>
  <si>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</si>
  <si>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</si>
  <si>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</si>
  <si>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</si>
  <si>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</si>
  <si>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</si>
  <si>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</si>
  <si>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</si>
  <si>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</si>
  <si>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</si>
  <si>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</si>
  <si>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</si>
  <si>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</si>
  <si>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</si>
  <si>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</si>
  <si>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</si>
  <si>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</si>
  <si>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</si>
  <si>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</si>
  <si>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</si>
  <si>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</si>
  <si>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</si>
  <si>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</si>
  <si>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</si>
  <si>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</si>
  <si>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</si>
  <si>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</si>
  <si>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</si>
  <si>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</si>
  <si>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</si>
  <si>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</si>
  <si>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</si>
  <si>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</si>
  <si>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</si>
  <si>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</si>
  <si>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</si>
  <si>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</si>
  <si>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</si>
  <si>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</si>
  <si>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</si>
  <si>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</si>
  <si>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</si>
  <si>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</si>
  <si>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</si>
  <si>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</si>
  <si>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</si>
  <si>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</si>
  <si>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</si>
  <si>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</si>
  <si>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</si>
  <si>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</si>
  <si>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</si>
  <si>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</si>
  <si>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</si>
  <si>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</si>
  <si>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</si>
  <si>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</si>
  <si>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</si>
  <si>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</si>
  <si>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</si>
  <si>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</si>
  <si>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</si>
  <si>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</si>
  <si>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</si>
  <si>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</si>
  <si>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</si>
  <si>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</si>
  <si>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</si>
  <si>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</si>
  <si>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</si>
  <si>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</si>
  <si>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</si>
  <si>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</si>
  <si>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</si>
  <si>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</si>
  <si>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</si>
  <si>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</si>
  <si>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</si>
  <si>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</si>
  <si>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</si>
  <si>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</si>
  <si>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</si>
  <si>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</si>
  <si>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</si>
  <si>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</si>
  <si>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</si>
  <si>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</si>
  <si>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</si>
  <si>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</si>
  <si>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</si>
  <si>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</si>
  <si>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</si>
  <si>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</si>
  <si>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</si>
  <si>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</si>
  <si>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</si>
  <si>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</si>
  <si>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</si>
  <si>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</si>
  <si>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</si>
  <si>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</si>
  <si>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</si>
  <si>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</si>
  <si>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</si>
  <si>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</si>
  <si>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</si>
  <si>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</si>
  <si>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</si>
  <si>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</si>
  <si>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</si>
  <si>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</si>
  <si>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</si>
  <si>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</si>
  <si>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</si>
  <si>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</si>
  <si>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</si>
  <si>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</si>
  <si>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</si>
  <si>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</si>
  <si>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</si>
  <si>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</si>
  <si>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</si>
  <si>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</si>
  <si>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</si>
  <si>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</si>
  <si>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</si>
  <si>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</si>
  <si>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</si>
  <si>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</si>
  <si>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</si>
  <si>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</si>
  <si>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</si>
  <si>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</si>
  <si>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</si>
  <si>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</si>
  <si>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</si>
  <si>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</si>
  <si>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</si>
  <si>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</si>
  <si>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</si>
  <si>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</si>
  <si>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</si>
  <si>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</si>
  <si>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</si>
  <si>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</si>
  <si>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</si>
  <si>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</si>
  <si>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</si>
  <si>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</si>
  <si>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</si>
  <si>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</si>
  <si>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</si>
  <si>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</si>
  <si>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</si>
  <si>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</si>
  <si>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</si>
  <si>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</si>
  <si>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</si>
  <si>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</si>
  <si>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</si>
  <si>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</si>
  <si>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</si>
  <si>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</si>
  <si>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</si>
  <si>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</si>
  <si>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</si>
  <si>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</si>
  <si>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T2.B9_OWB.S1311</t>
  </si>
  <si>
    <t>T2.B9_OWB.S1312</t>
  </si>
  <si>
    <t>T2.B9_OWB.S1313</t>
  </si>
  <si>
    <t>T2.B9_OWB.S1314</t>
  </si>
  <si>
    <t>T2.WB.S1312+T2.FT.S1312+T2.ONFT.S1312+T2.D41DIF.S1312+T2.F7ASS.S1312+T2.F7LIA.S1312+T2.B9_OWB.S1312+T2.B9_OB.S1312+T2.OA.S1312= T2.B9.S1312</t>
  </si>
  <si>
    <t>T2.WB.S1311+T2.FT.S1311+T2.ONFT.S1311+T2.D41DIF.S1311+T2.F7ASS.S1311+T2.F7LIA.S1311+T2.B9_OWB.S1311+T2.B9_OB.S1311+ T2.OA.S1311= T2.B9.S1311</t>
  </si>
  <si>
    <t>T2.WB.S1313+T2.FT.S1313+T2.ONFT.S1313+T2.D41DIF.S1313+T2.F7ASS.S1313+T2.F7LIA.S1313+T2.B9_OWB.S1313+T2.B9_OB.S1313+T2.OA.S1313=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</si>
  <si>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</si>
  <si>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</si>
  <si>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</si>
  <si>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T2.WB.S1314+T2.FT.S1314+T2.ONFT.S1314+T2.D41DIF.S1314+T2.F7ASS.S1314+T2.F7LIA.S1314+T2.B9_OWB.S1314+T2.B9_OB.S1314+T2.OA.S1314= T2.B9.S1314</t>
  </si>
  <si>
    <t>T2.FT.S1314=T2.F4.S1314+T2.F5.S1314+T2.OFT.S1314</t>
  </si>
  <si>
    <t>T2.OA.S1314=T2.OA1.S1314+T2.OA2.S1314+T2.OA3.S1314</t>
  </si>
  <si>
    <t>T1.B9.S1314= T2.B9.S1314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</si>
  <si>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</si>
  <si>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</si>
  <si>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</si>
  <si>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</si>
  <si>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</si>
  <si>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</si>
  <si>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</si>
  <si>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T3.ADJ.S1311=T3.LIA.S1311+T3.OLIA.S1311+T3.ISS_A.S1311+T3.D41_A.S1311+T3.RED_A.S1311+T3.FREV_A.S1311+T3.K121_A.S1311+T3.OCVO_A.S1311</t>
  </si>
  <si>
    <t>T3.SD.S1311=T3.B9_SD.S1311+T3.OSD.S1311</t>
  </si>
  <si>
    <t>T3.CTDEBT.S131111=T3.DEBT.S131111-T3.HOLD.S131111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</si>
  <si>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</si>
  <si>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</si>
  <si>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</si>
  <si>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</si>
  <si>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</si>
  <si>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</si>
  <si>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</si>
  <si>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</si>
  <si>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T3.ADJ.S1312=T3.LIA.S1312+T3.OLIA.S1312+T3.ISS_A.S1312+T3.D41_A.S1312+T3.RED_A.S1312+T3.FREV_A.S1312+T3.K121_A.S1312+T3.OCVO_A.S1312</t>
  </si>
  <si>
    <t>T3.SD.S1312=T3.B9_SD.S1312+T3.OSD.S1312</t>
  </si>
  <si>
    <t>T3.CTDEBT.S131212=T3.DEBT.S131212-T3.HOLD.S131212</t>
  </si>
  <si>
    <t>T1.B9.S1312+T3.B9.S1312=0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</si>
  <si>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</si>
  <si>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</si>
  <si>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</si>
  <si>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</si>
  <si>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</si>
  <si>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</si>
  <si>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</si>
  <si>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T3.ADJ.S1313=T3.LIA.S1313+T3.OLIA.S1313+T3.ISS_A.S1313+T3.D41_A.S1313+T3.RED_A.S1313+T3.FREV_A.S1313+T3.K121_A.S1313+T3.OCVO_A.S1313</t>
  </si>
  <si>
    <t>T3.SD.S1313=T3.B9_SD.S1313+T3.OSD.S1313</t>
  </si>
  <si>
    <t>T3.CTDEBT.S131313=T3.DEBT.S131313-T3.HOLD.S131313</t>
  </si>
  <si>
    <t>T1.B9.S1313+T3.B9.S1313=0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</si>
  <si>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</si>
  <si>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</si>
  <si>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</si>
  <si>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</si>
  <si>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</si>
  <si>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</si>
  <si>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</si>
  <si>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T3.ADJ.S1314=T3.LIA.S1314+T3.OLIA.S1314+T3.ISS_A.S1314+T3.D41_A.S1314+T3.RED_A.S1314+T3.FREV_A.S1314+T3.K121_A.S1314+T3.OCVO_A.S1314</t>
  </si>
  <si>
    <t>T3.SD.S1314=T3.B9_SD.S1314+T3.OSD.S1314</t>
  </si>
  <si>
    <t>T3.CTDEBT.S131414=T3.DEBT.S131414-T3.HOLD.S131414</t>
  </si>
  <si>
    <t>T1.B9.S1314+T3.B9.S1314=0</t>
  </si>
  <si>
    <t>M</t>
  </si>
  <si>
    <t>final</t>
  </si>
  <si>
    <t>cash</t>
  </si>
  <si>
    <t>L</t>
  </si>
  <si>
    <t>Memorandum item: advance payment by CG to financial institutions (relates to dwelling subsidies)</t>
  </si>
  <si>
    <t>Relates to P11 and P.131</t>
  </si>
  <si>
    <t>Relates to D.2</t>
  </si>
  <si>
    <t>Relates to D.5</t>
  </si>
  <si>
    <t>Relates to D.45 and K.2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</si>
  <si>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</si>
  <si>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</si>
  <si>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</si>
  <si>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</si>
  <si>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</si>
  <si>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</si>
  <si>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</si>
  <si>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</si>
  <si>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</si>
  <si>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</si>
  <si>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</si>
  <si>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</si>
  <si>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</si>
  <si>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</si>
  <si>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</si>
  <si>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</si>
  <si>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</si>
  <si>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</si>
  <si>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</si>
  <si>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</si>
  <si>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</si>
  <si>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</si>
  <si>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</si>
  <si>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</si>
  <si>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</si>
  <si>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</si>
  <si>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</si>
  <si>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</si>
  <si>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</si>
  <si>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</si>
  <si>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</si>
  <si>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Member state: Hungary</t>
  </si>
  <si>
    <t>Date: 04/16/2010</t>
  </si>
  <si>
    <t>In 1996 and 1997 working balance contained sale and purchase of short term bonds</t>
  </si>
  <si>
    <t>Government bonds granted in kind, treated as D99 capital transfer, received</t>
  </si>
  <si>
    <t>Imputed dwelling privatisation financed by loan</t>
  </si>
  <si>
    <t>Relates to P.11 and P.131</t>
  </si>
  <si>
    <t>Relates to D.611</t>
  </si>
  <si>
    <t>Debt cancellation by the Central Budget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</si>
</sst>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28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15" fillId="0" borderId="6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24" fillId="0" borderId="6" xfId="0" applyFont="1" applyFill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31" fillId="0" borderId="6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6" xfId="0" applyFont="1" applyFill="1" applyBorder="1" applyAlignment="1" applyProtection="1">
      <alignment horizontal="left"/>
      <protection/>
    </xf>
    <xf numFmtId="0" fontId="13" fillId="0" borderId="23" xfId="0" applyFont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16" fillId="0" borderId="26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 locked="0"/>
    </xf>
    <xf numFmtId="0" fontId="1" fillId="2" borderId="28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8" xfId="0" applyFont="1" applyFill="1" applyBorder="1" applyAlignment="1" applyProtection="1">
      <alignment/>
      <protection locked="0"/>
    </xf>
    <xf numFmtId="0" fontId="26" fillId="0" borderId="29" xfId="0" applyFont="1" applyFill="1" applyBorder="1" applyAlignment="1" applyProtection="1">
      <alignment horizontal="centerContinuous" vertical="center"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centerContinuous"/>
      <protection locked="0"/>
    </xf>
    <xf numFmtId="0" fontId="1" fillId="3" borderId="31" xfId="0" applyFont="1" applyFill="1" applyBorder="1" applyAlignment="1" applyProtection="1">
      <alignment horizontal="centerContinuous"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1" fillId="2" borderId="28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31" xfId="0" applyFont="1" applyFill="1" applyBorder="1" applyAlignment="1" applyProtection="1">
      <alignment horizontal="centerContinuous"/>
      <protection locked="0"/>
    </xf>
    <xf numFmtId="0" fontId="31" fillId="0" borderId="31" xfId="0" applyFont="1" applyFill="1" applyBorder="1" applyAlignment="1" applyProtection="1">
      <alignment horizontal="center"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24" fillId="0" borderId="2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6" xfId="0" applyFont="1" applyFill="1" applyBorder="1" applyAlignment="1" applyProtection="1">
      <alignment horizontal="centerContinuous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/>
      <protection locked="0"/>
    </xf>
    <xf numFmtId="0" fontId="31" fillId="4" borderId="28" xfId="0" applyFont="1" applyFill="1" applyBorder="1" applyAlignment="1" applyProtection="1">
      <alignment/>
      <protection/>
    </xf>
    <xf numFmtId="0" fontId="31" fillId="4" borderId="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6" fillId="0" borderId="6" xfId="0" applyFont="1" applyFill="1" applyBorder="1" applyAlignment="1" applyProtection="1">
      <alignment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/>
      <protection locked="0"/>
    </xf>
    <xf numFmtId="0" fontId="1" fillId="3" borderId="34" xfId="0" applyFont="1" applyFill="1" applyBorder="1" applyAlignment="1" applyProtection="1">
      <alignment horizontal="centerContinuous"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center"/>
      <protection/>
    </xf>
    <xf numFmtId="0" fontId="39" fillId="0" borderId="4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16" fillId="0" borderId="37" xfId="0" applyFont="1" applyFill="1" applyBorder="1" applyAlignment="1" applyProtection="1">
      <alignment horizontal="left" vertical="center"/>
      <protection/>
    </xf>
    <xf numFmtId="0" fontId="24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16" fillId="0" borderId="38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2" fillId="0" borderId="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5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left"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49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50" fillId="0" borderId="42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51" fillId="0" borderId="45" xfId="0" applyFont="1" applyBorder="1" applyAlignment="1" applyProtection="1">
      <alignment wrapText="1"/>
      <protection/>
    </xf>
    <xf numFmtId="0" fontId="6" fillId="0" borderId="45" xfId="0" applyFont="1" applyFill="1" applyBorder="1" applyAlignment="1" applyProtection="1">
      <alignment/>
      <protection/>
    </xf>
    <xf numFmtId="0" fontId="13" fillId="6" borderId="20" xfId="0" applyFont="1" applyFill="1" applyBorder="1" applyAlignment="1" applyProtection="1">
      <alignment/>
      <protection/>
    </xf>
    <xf numFmtId="0" fontId="49" fillId="0" borderId="46" xfId="0" applyFont="1" applyFill="1" applyBorder="1" applyAlignment="1" applyProtection="1">
      <alignment/>
      <protection/>
    </xf>
    <xf numFmtId="0" fontId="49" fillId="0" borderId="47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4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51" fillId="0" borderId="45" xfId="0" applyFont="1" applyBorder="1" applyAlignment="1" applyProtection="1">
      <alignment horizontal="left" wrapText="1"/>
      <protection/>
    </xf>
    <xf numFmtId="0" fontId="49" fillId="0" borderId="39" xfId="0" applyFont="1" applyFill="1" applyBorder="1" applyAlignment="1" applyProtection="1">
      <alignment vertical="top"/>
      <protection/>
    </xf>
    <xf numFmtId="0" fontId="0" fillId="0" borderId="42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43" fillId="0" borderId="5" xfId="0" applyFont="1" applyFill="1" applyBorder="1" applyAlignment="1" applyProtection="1" quotePrefix="1">
      <alignment horizontal="center"/>
      <protection/>
    </xf>
    <xf numFmtId="0" fontId="43" fillId="0" borderId="4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5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46" fillId="0" borderId="5" xfId="0" applyFont="1" applyFill="1" applyBorder="1" applyAlignment="1" applyProtection="1" quotePrefix="1">
      <alignment horizontal="center"/>
      <protection/>
    </xf>
    <xf numFmtId="0" fontId="46" fillId="0" borderId="4" xfId="0" applyFont="1" applyFill="1" applyBorder="1" applyAlignment="1" applyProtection="1" quotePrefix="1">
      <alignment horizontal="center"/>
      <protection/>
    </xf>
    <xf numFmtId="0" fontId="31" fillId="0" borderId="55" xfId="0" applyFont="1" applyFill="1" applyBorder="1" applyAlignment="1" applyProtection="1">
      <alignment/>
      <protection locked="0"/>
    </xf>
    <xf numFmtId="0" fontId="31" fillId="0" borderId="49" xfId="0" applyFont="1" applyFill="1" applyBorder="1" applyAlignment="1" applyProtection="1">
      <alignment/>
      <protection locked="0"/>
    </xf>
    <xf numFmtId="0" fontId="31" fillId="0" borderId="30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Continuous" vertical="center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2" fontId="6" fillId="0" borderId="45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 quotePrefix="1">
      <alignment horizontal="right"/>
      <protection/>
    </xf>
    <xf numFmtId="2" fontId="6" fillId="5" borderId="0" xfId="0" applyNumberFormat="1" applyFont="1" applyFill="1" applyBorder="1" applyAlignment="1" applyProtection="1">
      <alignment horizontal="right"/>
      <protection/>
    </xf>
    <xf numFmtId="2" fontId="6" fillId="0" borderId="45" xfId="0" applyNumberFormat="1" applyFont="1" applyFill="1" applyBorder="1" applyAlignment="1" applyProtection="1" quotePrefix="1">
      <alignment horizontal="right"/>
      <protection/>
    </xf>
    <xf numFmtId="0" fontId="31" fillId="0" borderId="58" xfId="0" applyFont="1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45" fillId="5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3" fillId="0" borderId="3" xfId="0" applyFont="1" applyFill="1" applyBorder="1" applyAlignment="1" applyProtection="1">
      <alignment/>
      <protection locked="0"/>
    </xf>
    <xf numFmtId="0" fontId="13" fillId="0" borderId="59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Continuous"/>
      <protection locked="0"/>
    </xf>
    <xf numFmtId="0" fontId="43" fillId="0" borderId="5" xfId="0" applyFont="1" applyFill="1" applyBorder="1" applyAlignment="1" applyProtection="1" quotePrefix="1">
      <alignment horizontal="center"/>
      <protection locked="0"/>
    </xf>
    <xf numFmtId="0" fontId="43" fillId="0" borderId="4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8" xfId="0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6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 locked="0"/>
    </xf>
    <xf numFmtId="0" fontId="13" fillId="0" borderId="63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31" fillId="0" borderId="11" xfId="0" applyFont="1" applyFill="1" applyBorder="1" applyAlignment="1" applyProtection="1">
      <alignment/>
      <protection locked="0"/>
    </xf>
    <xf numFmtId="0" fontId="24" fillId="0" borderId="24" xfId="0" applyFont="1" applyFill="1" applyBorder="1" applyAlignment="1" applyProtection="1">
      <alignment/>
      <protection locked="0"/>
    </xf>
    <xf numFmtId="0" fontId="16" fillId="0" borderId="37" xfId="0" applyFont="1" applyFill="1" applyBorder="1" applyAlignment="1" applyProtection="1">
      <alignment horizontal="centerContinuous" vertical="center"/>
      <protection locked="0"/>
    </xf>
    <xf numFmtId="0" fontId="16" fillId="0" borderId="65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13" fillId="0" borderId="8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3" fontId="6" fillId="2" borderId="58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0" fontId="0" fillId="2" borderId="66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3" fontId="3" fillId="2" borderId="67" xfId="0" applyNumberFormat="1" applyFont="1" applyFill="1" applyBorder="1" applyAlignment="1" applyProtection="1">
      <alignment/>
      <protection locked="0"/>
    </xf>
    <xf numFmtId="3" fontId="3" fillId="2" borderId="68" xfId="0" applyNumberFormat="1" applyFont="1" applyFill="1" applyBorder="1" applyAlignment="1" applyProtection="1">
      <alignment/>
      <protection locked="0"/>
    </xf>
    <xf numFmtId="3" fontId="0" fillId="2" borderId="2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54" xfId="0" applyNumberFormat="1" applyFont="1" applyFill="1" applyBorder="1" applyAlignment="1" applyProtection="1">
      <alignment/>
      <protection locked="0"/>
    </xf>
    <xf numFmtId="3" fontId="0" fillId="2" borderId="56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2" borderId="55" xfId="0" applyNumberFormat="1" applyFont="1" applyFill="1" applyBorder="1" applyAlignment="1" applyProtection="1">
      <alignment/>
      <protection locked="0"/>
    </xf>
    <xf numFmtId="3" fontId="0" fillId="2" borderId="58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Fill="1" applyBorder="1" applyAlignment="1" applyProtection="1">
      <alignment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/>
      <protection locked="0"/>
    </xf>
    <xf numFmtId="0" fontId="3" fillId="2" borderId="67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3" fontId="6" fillId="2" borderId="56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0" fontId="54" fillId="3" borderId="31" xfId="0" applyFont="1" applyFill="1" applyBorder="1" applyAlignment="1" applyProtection="1">
      <alignment horizontal="left"/>
      <protection locked="0"/>
    </xf>
    <xf numFmtId="3" fontId="11" fillId="2" borderId="69" xfId="0" applyNumberFormat="1" applyFont="1" applyFill="1" applyBorder="1" applyAlignment="1" applyProtection="1">
      <alignment/>
      <protection locked="0"/>
    </xf>
    <xf numFmtId="0" fontId="31" fillId="2" borderId="66" xfId="0" applyFont="1" applyFill="1" applyBorder="1" applyAlignment="1" applyProtection="1">
      <alignment horizontal="center"/>
      <protection locked="0"/>
    </xf>
    <xf numFmtId="0" fontId="31" fillId="2" borderId="70" xfId="0" applyFont="1" applyFill="1" applyBorder="1" applyAlignment="1" applyProtection="1">
      <alignment horizontal="center"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3" borderId="2" xfId="0" applyFont="1" applyFill="1" applyBorder="1" applyAlignment="1" applyProtection="1">
      <alignment/>
      <protection locked="0"/>
    </xf>
    <xf numFmtId="0" fontId="31" fillId="0" borderId="54" xfId="0" applyFont="1" applyFill="1" applyBorder="1" applyAlignment="1" applyProtection="1">
      <alignment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31" fillId="0" borderId="14" xfId="0" applyFont="1" applyFill="1" applyBorder="1" applyAlignment="1" applyProtection="1">
      <alignment/>
      <protection locked="0"/>
    </xf>
    <xf numFmtId="3" fontId="31" fillId="2" borderId="28" xfId="0" applyNumberFormat="1" applyFont="1" applyFill="1" applyBorder="1" applyAlignment="1" applyProtection="1">
      <alignment/>
      <protection locked="0"/>
    </xf>
    <xf numFmtId="3" fontId="31" fillId="2" borderId="54" xfId="0" applyNumberFormat="1" applyFont="1" applyFill="1" applyBorder="1" applyAlignment="1" applyProtection="1">
      <alignment/>
      <protection locked="0"/>
    </xf>
    <xf numFmtId="3" fontId="31" fillId="2" borderId="56" xfId="0" applyNumberFormat="1" applyFont="1" applyFill="1" applyBorder="1" applyAlignment="1" applyProtection="1">
      <alignment/>
      <protection locked="0"/>
    </xf>
    <xf numFmtId="3" fontId="31" fillId="3" borderId="2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51" xfId="0" applyFont="1" applyFill="1" applyBorder="1" applyAlignment="1" applyProtection="1">
      <alignment/>
      <protection locked="0"/>
    </xf>
    <xf numFmtId="0" fontId="31" fillId="2" borderId="28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28" xfId="0" applyFont="1" applyFill="1" applyBorder="1" applyAlignment="1" applyProtection="1">
      <alignment/>
      <protection locked="0"/>
    </xf>
    <xf numFmtId="0" fontId="31" fillId="0" borderId="57" xfId="0" applyFont="1" applyFill="1" applyBorder="1" applyAlignment="1" applyProtection="1">
      <alignment/>
      <protection locked="0"/>
    </xf>
    <xf numFmtId="3" fontId="24" fillId="2" borderId="67" xfId="0" applyNumberFormat="1" applyFont="1" applyFill="1" applyBorder="1" applyAlignment="1" applyProtection="1">
      <alignment horizontal="right"/>
      <protection locked="0"/>
    </xf>
    <xf numFmtId="3" fontId="24" fillId="2" borderId="68" xfId="0" applyNumberFormat="1" applyFont="1" applyFill="1" applyBorder="1" applyAlignment="1" applyProtection="1">
      <alignment horizontal="right"/>
      <protection locked="0"/>
    </xf>
    <xf numFmtId="3" fontId="24" fillId="2" borderId="67" xfId="0" applyNumberFormat="1" applyFont="1" applyFill="1" applyBorder="1" applyAlignment="1" applyProtection="1">
      <alignment/>
      <protection locked="0"/>
    </xf>
    <xf numFmtId="0" fontId="24" fillId="2" borderId="67" xfId="0" applyFont="1" applyFill="1" applyBorder="1" applyAlignment="1" applyProtection="1">
      <alignment/>
      <protection locked="0"/>
    </xf>
    <xf numFmtId="0" fontId="24" fillId="2" borderId="68" xfId="0" applyFont="1" applyFill="1" applyBorder="1" applyAlignment="1" applyProtection="1">
      <alignment/>
      <protection locked="0"/>
    </xf>
    <xf numFmtId="0" fontId="31" fillId="2" borderId="67" xfId="0" applyFont="1" applyFill="1" applyBorder="1" applyAlignment="1" applyProtection="1">
      <alignment horizontal="left"/>
      <protection locked="0"/>
    </xf>
    <xf numFmtId="0" fontId="31" fillId="2" borderId="68" xfId="0" applyFont="1" applyFill="1" applyBorder="1" applyAlignment="1" applyProtection="1">
      <alignment horizontal="left"/>
      <protection locked="0"/>
    </xf>
    <xf numFmtId="3" fontId="24" fillId="2" borderId="68" xfId="0" applyNumberFormat="1" applyFont="1" applyFill="1" applyBorder="1" applyAlignment="1" applyProtection="1">
      <alignment/>
      <protection locked="0"/>
    </xf>
    <xf numFmtId="0" fontId="31" fillId="2" borderId="66" xfId="0" applyFont="1" applyFill="1" applyBorder="1" applyAlignment="1" applyProtection="1" quotePrefix="1">
      <alignment horizontal="center"/>
      <protection locked="0"/>
    </xf>
    <xf numFmtId="0" fontId="31" fillId="2" borderId="70" xfId="0" applyFont="1" applyFill="1" applyBorder="1" applyAlignment="1" applyProtection="1" quotePrefix="1">
      <alignment horizontal="center"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3" fontId="31" fillId="2" borderId="28" xfId="0" applyNumberFormat="1" applyFont="1" applyFill="1" applyBorder="1" applyAlignment="1" applyProtection="1">
      <alignment/>
      <protection locked="0"/>
    </xf>
    <xf numFmtId="3" fontId="31" fillId="2" borderId="55" xfId="0" applyNumberFormat="1" applyFont="1" applyFill="1" applyBorder="1" applyAlignment="1" applyProtection="1">
      <alignment/>
      <protection locked="0"/>
    </xf>
    <xf numFmtId="3" fontId="31" fillId="2" borderId="58" xfId="0" applyNumberFormat="1" applyFont="1" applyFill="1" applyBorder="1" applyAlignment="1" applyProtection="1">
      <alignment/>
      <protection locked="0"/>
    </xf>
    <xf numFmtId="3" fontId="31" fillId="3" borderId="2" xfId="0" applyNumberFormat="1" applyFont="1" applyFill="1" applyBorder="1" applyAlignment="1" applyProtection="1">
      <alignment/>
      <protection locked="0"/>
    </xf>
    <xf numFmtId="0" fontId="31" fillId="3" borderId="2" xfId="0" applyFont="1" applyFill="1" applyBorder="1" applyAlignment="1" applyProtection="1">
      <alignment/>
      <protection locked="0"/>
    </xf>
    <xf numFmtId="0" fontId="31" fillId="0" borderId="54" xfId="0" applyFont="1" applyFill="1" applyBorder="1" applyAlignment="1" applyProtection="1">
      <alignment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31" fillId="0" borderId="14" xfId="0" applyFont="1" applyFill="1" applyBorder="1" applyAlignment="1" applyProtection="1">
      <alignment/>
      <protection locked="0"/>
    </xf>
    <xf numFmtId="0" fontId="31" fillId="3" borderId="28" xfId="0" applyFont="1" applyFill="1" applyBorder="1" applyAlignment="1" applyProtection="1">
      <alignment/>
      <protection locked="0"/>
    </xf>
    <xf numFmtId="0" fontId="31" fillId="2" borderId="51" xfId="0" applyFont="1" applyFill="1" applyBorder="1" applyAlignment="1" applyProtection="1">
      <alignment/>
      <protection locked="0"/>
    </xf>
    <xf numFmtId="0" fontId="31" fillId="0" borderId="71" xfId="0" applyFont="1" applyFill="1" applyBorder="1" applyAlignment="1" applyProtection="1">
      <alignment/>
      <protection locked="0"/>
    </xf>
    <xf numFmtId="0" fontId="31" fillId="0" borderId="72" xfId="0" applyFont="1" applyFill="1" applyBorder="1" applyAlignment="1" applyProtection="1">
      <alignment/>
      <protection locked="0"/>
    </xf>
    <xf numFmtId="3" fontId="24" fillId="2" borderId="68" xfId="0" applyNumberFormat="1" applyFont="1" applyFill="1" applyBorder="1" applyAlignment="1" applyProtection="1">
      <alignment/>
      <protection locked="0"/>
    </xf>
    <xf numFmtId="3" fontId="24" fillId="2" borderId="67" xfId="0" applyNumberFormat="1" applyFont="1" applyFill="1" applyBorder="1" applyAlignment="1" applyProtection="1">
      <alignment/>
      <protection locked="0"/>
    </xf>
    <xf numFmtId="3" fontId="24" fillId="2" borderId="73" xfId="0" applyNumberFormat="1" applyFont="1" applyFill="1" applyBorder="1" applyAlignment="1" applyProtection="1">
      <alignment/>
      <protection locked="0"/>
    </xf>
    <xf numFmtId="3" fontId="31" fillId="2" borderId="74" xfId="0" applyNumberFormat="1" applyFont="1" applyFill="1" applyBorder="1" applyAlignment="1" applyProtection="1">
      <alignment/>
      <protection locked="0"/>
    </xf>
    <xf numFmtId="3" fontId="31" fillId="2" borderId="75" xfId="0" applyNumberFormat="1" applyFont="1" applyFill="1" applyBorder="1" applyAlignment="1" applyProtection="1">
      <alignment/>
      <protection locked="0"/>
    </xf>
    <xf numFmtId="0" fontId="31" fillId="0" borderId="28" xfId="0" applyFont="1" applyFill="1" applyBorder="1" applyAlignment="1" applyProtection="1">
      <alignment/>
      <protection locked="0"/>
    </xf>
    <xf numFmtId="0" fontId="31" fillId="0" borderId="57" xfId="0" applyFont="1" applyFill="1" applyBorder="1" applyAlignment="1" applyProtection="1">
      <alignment/>
      <protection locked="0"/>
    </xf>
    <xf numFmtId="3" fontId="31" fillId="3" borderId="28" xfId="0" applyNumberFormat="1" applyFont="1" applyFill="1" applyBorder="1" applyAlignment="1" applyProtection="1">
      <alignment/>
      <protection locked="0"/>
    </xf>
    <xf numFmtId="3" fontId="31" fillId="3" borderId="74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 wrapTex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 vertical="top" wrapText="1"/>
      <protection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 vertical="top" wrapText="1"/>
      <protection/>
    </xf>
    <xf numFmtId="0" fontId="0" fillId="0" borderId="47" xfId="0" applyFont="1" applyFill="1" applyBorder="1" applyAlignment="1" applyProtection="1">
      <alignment horizontal="center" wrapText="1"/>
      <protection/>
    </xf>
    <xf numFmtId="0" fontId="0" fillId="0" borderId="76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6791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69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15550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50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0694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174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22174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235267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16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3869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5839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E13" sqref="E13"/>
    </sheetView>
  </sheetViews>
  <sheetFormatPr defaultColWidth="9.77734375" defaultRowHeight="15"/>
  <cols>
    <col min="1" max="1" width="9.77734375" style="215" customWidth="1"/>
    <col min="2" max="2" width="3.77734375" style="215" customWidth="1"/>
    <col min="3" max="3" width="54.10546875" style="215" customWidth="1"/>
    <col min="4" max="4" width="10.99609375" style="215" customWidth="1"/>
    <col min="5" max="6" width="10.77734375" style="215" customWidth="1"/>
    <col min="7" max="8" width="10.6640625" style="215" customWidth="1"/>
    <col min="9" max="9" width="13.4453125" style="215" customWidth="1"/>
    <col min="10" max="10" width="60.77734375" style="215" customWidth="1"/>
    <col min="11" max="11" width="5.3359375" style="215" customWidth="1"/>
    <col min="12" max="12" width="0.9921875" style="215" customWidth="1"/>
    <col min="13" max="13" width="0.55078125" style="215" customWidth="1"/>
    <col min="14" max="14" width="9.77734375" style="215" customWidth="1"/>
    <col min="15" max="15" width="40.77734375" style="215" customWidth="1"/>
    <col min="16" max="16384" width="9.77734375" style="215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216"/>
    </row>
    <row r="3" spans="2:12" ht="41.25">
      <c r="B3" s="217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217"/>
      <c r="C4" s="17" t="s">
        <v>498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217"/>
      <c r="C5" s="17" t="s">
        <v>139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217"/>
      <c r="C6" s="218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217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217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217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217"/>
      <c r="C10" s="17" t="s">
        <v>499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217"/>
      <c r="G11" s="4"/>
      <c r="H11" s="4"/>
      <c r="I11" s="196"/>
      <c r="J11" s="196"/>
      <c r="K11" s="4"/>
      <c r="L11" s="4"/>
    </row>
    <row r="12" spans="2:12" ht="31.5">
      <c r="B12" s="217"/>
      <c r="D12" s="5"/>
      <c r="E12" s="4"/>
      <c r="G12" s="4"/>
      <c r="H12" s="4"/>
      <c r="I12" s="4"/>
      <c r="J12" s="4"/>
      <c r="K12" s="4"/>
      <c r="L12" s="4"/>
    </row>
    <row r="13" spans="2:12" ht="33.75">
      <c r="B13" s="217"/>
      <c r="C13" s="5"/>
      <c r="E13" s="220" t="s">
        <v>599</v>
      </c>
      <c r="F13" s="220"/>
      <c r="G13" s="220"/>
      <c r="H13" s="220"/>
      <c r="I13" s="220"/>
      <c r="J13" s="16"/>
      <c r="K13" s="4"/>
      <c r="L13" s="4"/>
    </row>
    <row r="14" spans="2:12" ht="33.75">
      <c r="B14" s="217"/>
      <c r="C14" s="5"/>
      <c r="E14" s="221" t="s">
        <v>600</v>
      </c>
      <c r="F14" s="302"/>
      <c r="G14" s="221"/>
      <c r="H14" s="221"/>
      <c r="I14" s="221"/>
      <c r="J14" s="4"/>
      <c r="K14" s="4"/>
      <c r="L14" s="4"/>
    </row>
    <row r="15" spans="2:7" ht="31.5">
      <c r="B15" s="217"/>
      <c r="C15" s="6"/>
      <c r="E15" s="197" t="s">
        <v>128</v>
      </c>
      <c r="G15" s="198"/>
    </row>
    <row r="16" spans="2:7" ht="31.5">
      <c r="B16" s="217"/>
      <c r="C16" s="6"/>
      <c r="D16" s="197"/>
      <c r="G16" s="198"/>
    </row>
    <row r="17" spans="2:4" ht="23.25">
      <c r="B17" s="217"/>
      <c r="C17" s="7" t="s">
        <v>117</v>
      </c>
      <c r="D17" s="7"/>
    </row>
    <row r="18" spans="2:4" ht="23.25">
      <c r="B18" s="217"/>
      <c r="C18" s="7"/>
      <c r="D18" s="7"/>
    </row>
    <row r="19" spans="1:16" ht="23.25" customHeight="1">
      <c r="A19" s="8"/>
      <c r="B19" s="9"/>
      <c r="C19" s="480" t="s">
        <v>118</v>
      </c>
      <c r="D19" s="480"/>
      <c r="E19" s="480"/>
      <c r="F19" s="480"/>
      <c r="G19" s="480"/>
      <c r="H19" s="480"/>
      <c r="I19" s="480"/>
      <c r="J19" s="480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80"/>
      <c r="D20" s="480"/>
      <c r="E20" s="480"/>
      <c r="F20" s="480"/>
      <c r="G20" s="480"/>
      <c r="H20" s="480"/>
      <c r="I20" s="480"/>
      <c r="J20" s="480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80" t="s">
        <v>119</v>
      </c>
      <c r="D22" s="480"/>
      <c r="E22" s="480"/>
      <c r="F22" s="480"/>
      <c r="G22" s="480"/>
      <c r="H22" s="480"/>
      <c r="I22" s="480"/>
      <c r="J22" s="480"/>
    </row>
    <row r="23" spans="1:10" ht="23.25" customHeight="1">
      <c r="A23" s="8"/>
      <c r="C23" s="480"/>
      <c r="D23" s="480"/>
      <c r="E23" s="480"/>
      <c r="F23" s="480"/>
      <c r="G23" s="480"/>
      <c r="H23" s="480"/>
      <c r="I23" s="480"/>
      <c r="J23" s="480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188" t="s">
        <v>110</v>
      </c>
      <c r="D28" s="8"/>
      <c r="G28" s="8"/>
      <c r="H28" s="8"/>
      <c r="I28" s="8"/>
      <c r="J28" s="8"/>
      <c r="K28" s="8"/>
      <c r="L28" s="8"/>
      <c r="M28" s="8"/>
    </row>
    <row r="29" spans="1:13" ht="36" customHeight="1">
      <c r="A29" s="8"/>
      <c r="B29" s="9"/>
      <c r="C29" s="188" t="s">
        <v>111</v>
      </c>
      <c r="D29" s="11"/>
      <c r="G29" s="11"/>
      <c r="H29" s="11"/>
      <c r="I29" s="8"/>
      <c r="K29" s="8"/>
      <c r="L29" s="8"/>
      <c r="M29" s="8"/>
    </row>
    <row r="30" spans="1:13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219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R75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46.10546875" style="300" hidden="1" customWidth="1"/>
    <col min="2" max="2" width="3.77734375" style="178" customWidth="1"/>
    <col min="3" max="3" width="70.21484375" style="341" customWidth="1"/>
    <col min="4" max="10" width="10.99609375" style="178" customWidth="1"/>
    <col min="11" max="13" width="10.77734375" style="178" customWidth="1"/>
    <col min="14" max="14" width="10.6640625" style="178" customWidth="1"/>
    <col min="15" max="15" width="87.5546875" style="178" customWidth="1"/>
    <col min="16" max="16" width="5.3359375" style="178" customWidth="1"/>
    <col min="17" max="17" width="0.9921875" style="178" customWidth="1"/>
    <col min="18" max="18" width="0.55078125" style="178" customWidth="1"/>
    <col min="19" max="19" width="9.77734375" style="178" customWidth="1"/>
    <col min="20" max="20" width="40.77734375" style="178" customWidth="1"/>
    <col min="21" max="16384" width="9.77734375" style="178" customWidth="1"/>
  </cols>
  <sheetData>
    <row r="1" spans="1:18" ht="9.75" customHeight="1">
      <c r="A1" s="40"/>
      <c r="B1" s="40"/>
      <c r="C1" s="117"/>
      <c r="D1" s="42"/>
      <c r="E1" s="42"/>
      <c r="F1" s="42"/>
      <c r="G1" s="42"/>
      <c r="H1" s="42"/>
      <c r="I1" s="42"/>
      <c r="J1" s="42"/>
      <c r="K1" s="118"/>
      <c r="L1" s="118"/>
      <c r="M1" s="118"/>
      <c r="N1" s="118"/>
      <c r="O1" s="352"/>
      <c r="P1" s="352"/>
      <c r="R1" s="279"/>
    </row>
    <row r="2" spans="1:18" ht="18">
      <c r="A2" s="38"/>
      <c r="B2" s="119" t="s">
        <v>43</v>
      </c>
      <c r="C2" s="49" t="s">
        <v>82</v>
      </c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R2" s="279"/>
    </row>
    <row r="3" spans="1:18" ht="18">
      <c r="A3" s="38"/>
      <c r="B3" s="119"/>
      <c r="C3" s="49" t="s">
        <v>83</v>
      </c>
      <c r="D3" s="24"/>
      <c r="E3" s="24"/>
      <c r="F3" s="24"/>
      <c r="G3" s="24"/>
      <c r="H3" s="24"/>
      <c r="I3" s="24"/>
      <c r="J3" s="24"/>
      <c r="K3" s="25"/>
      <c r="L3" s="25"/>
      <c r="M3" s="25"/>
      <c r="N3" s="25"/>
      <c r="R3" s="279"/>
    </row>
    <row r="4" spans="1:18" ht="16.5" thickBot="1">
      <c r="A4" s="38"/>
      <c r="B4" s="119"/>
      <c r="C4" s="56"/>
      <c r="D4" s="39"/>
      <c r="E4" s="39"/>
      <c r="F4" s="39"/>
      <c r="G4" s="39"/>
      <c r="H4" s="39"/>
      <c r="I4" s="39"/>
      <c r="J4" s="39"/>
      <c r="K4" s="25"/>
      <c r="L4" s="25"/>
      <c r="M4" s="25"/>
      <c r="N4" s="25"/>
      <c r="R4" s="279"/>
    </row>
    <row r="5" spans="1:18" ht="16.5" thickTop="1">
      <c r="A5" s="120"/>
      <c r="B5" s="121"/>
      <c r="C5" s="51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22"/>
      <c r="P5" s="323"/>
      <c r="R5" s="279"/>
    </row>
    <row r="6" spans="1:16" ht="15.75">
      <c r="A6" s="122"/>
      <c r="B6" s="65"/>
      <c r="C6" s="303" t="str">
        <f>'Cover page'!E13</f>
        <v>Member state: Hungary</v>
      </c>
      <c r="D6" s="487" t="s">
        <v>2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325"/>
      <c r="P6" s="333"/>
    </row>
    <row r="7" spans="1:16" ht="15.75">
      <c r="A7" s="122"/>
      <c r="B7" s="65"/>
      <c r="C7" s="304" t="s">
        <v>101</v>
      </c>
      <c r="D7" s="30">
        <f>'Table 1'!E5</f>
        <v>1995</v>
      </c>
      <c r="E7" s="30">
        <f>'Table 1'!F5</f>
        <v>1996</v>
      </c>
      <c r="F7" s="30">
        <f>'Table 1'!G5</f>
        <v>1997</v>
      </c>
      <c r="G7" s="30">
        <f>'Table 1'!H5</f>
        <v>1998</v>
      </c>
      <c r="H7" s="30">
        <f>'Table 1'!I5</f>
        <v>1999</v>
      </c>
      <c r="I7" s="30">
        <f>'Table 1'!J5</f>
        <v>2000</v>
      </c>
      <c r="J7" s="30">
        <f>'Table 1'!K5</f>
        <v>2001</v>
      </c>
      <c r="K7" s="30">
        <f>'Table 1'!L5</f>
        <v>2002</v>
      </c>
      <c r="L7" s="30">
        <f>'Table 1'!M5</f>
        <v>2003</v>
      </c>
      <c r="M7" s="30">
        <f>'Table 1'!N5</f>
        <v>2004</v>
      </c>
      <c r="N7" s="30">
        <f>'Table 1'!O5</f>
        <v>2005</v>
      </c>
      <c r="O7" s="327"/>
      <c r="P7" s="333"/>
    </row>
    <row r="8" spans="1:16" ht="15.75">
      <c r="A8" s="122"/>
      <c r="B8" s="65"/>
      <c r="C8" s="303" t="str">
        <f>'Cover page'!E14</f>
        <v>Date: 04/16/2010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349"/>
      <c r="P8" s="333"/>
    </row>
    <row r="9" spans="1:16" ht="10.5" customHeight="1" thickBot="1">
      <c r="A9" s="122"/>
      <c r="B9" s="65"/>
      <c r="C9" s="53"/>
      <c r="D9" s="72"/>
      <c r="E9" s="72"/>
      <c r="F9" s="72"/>
      <c r="G9" s="72"/>
      <c r="H9" s="72"/>
      <c r="I9" s="72"/>
      <c r="J9" s="72"/>
      <c r="K9" s="72"/>
      <c r="L9" s="72"/>
      <c r="M9" s="72"/>
      <c r="N9" s="142"/>
      <c r="O9" s="362"/>
      <c r="P9" s="333"/>
    </row>
    <row r="10" spans="1:16" ht="17.25" thickBot="1" thickTop="1">
      <c r="A10" s="109" t="s">
        <v>355</v>
      </c>
      <c r="B10" s="65"/>
      <c r="C10" s="123" t="s">
        <v>115</v>
      </c>
      <c r="D10" s="386">
        <v>-10640</v>
      </c>
      <c r="E10" s="386">
        <v>-29958</v>
      </c>
      <c r="F10" s="386">
        <v>985</v>
      </c>
      <c r="G10" s="386">
        <v>30413</v>
      </c>
      <c r="H10" s="386">
        <v>-978</v>
      </c>
      <c r="I10" s="386">
        <v>35172</v>
      </c>
      <c r="J10" s="386">
        <v>-17712</v>
      </c>
      <c r="K10" s="386">
        <v>147809</v>
      </c>
      <c r="L10" s="386">
        <v>24324</v>
      </c>
      <c r="M10" s="387">
        <v>52580</v>
      </c>
      <c r="N10" s="387">
        <v>113888.61538461538</v>
      </c>
      <c r="O10" s="165"/>
      <c r="P10" s="333"/>
    </row>
    <row r="11" spans="1:16" ht="6" customHeight="1" thickTop="1">
      <c r="A11" s="106"/>
      <c r="B11" s="65"/>
      <c r="C11" s="124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94"/>
      <c r="O11" s="162"/>
      <c r="P11" s="333"/>
    </row>
    <row r="12" spans="1:16" s="298" customFormat="1" ht="16.5" customHeight="1">
      <c r="A12" s="109" t="s">
        <v>356</v>
      </c>
      <c r="B12" s="125"/>
      <c r="C12" s="126" t="s">
        <v>144</v>
      </c>
      <c r="D12" s="186">
        <f>D13+D14+D15+D22+D27</f>
        <v>4370</v>
      </c>
      <c r="E12" s="186">
        <f aca="true" t="shared" si="0" ref="E12:L12">E13+E14+E15+E22+E27</f>
        <v>48697</v>
      </c>
      <c r="F12" s="186">
        <f t="shared" si="0"/>
        <v>16186</v>
      </c>
      <c r="G12" s="186">
        <f t="shared" si="0"/>
        <v>12521</v>
      </c>
      <c r="H12" s="186">
        <f t="shared" si="0"/>
        <v>474</v>
      </c>
      <c r="I12" s="186">
        <f t="shared" si="0"/>
        <v>20320</v>
      </c>
      <c r="J12" s="186">
        <f t="shared" si="0"/>
        <v>87489</v>
      </c>
      <c r="K12" s="186">
        <f t="shared" si="0"/>
        <v>-14818</v>
      </c>
      <c r="L12" s="186">
        <f t="shared" si="0"/>
        <v>-26513</v>
      </c>
      <c r="M12" s="186">
        <f>M13+M14+M15+M22+M27</f>
        <v>43667</v>
      </c>
      <c r="N12" s="187">
        <f>N13+N14+N15+N22+N27</f>
        <v>-22292</v>
      </c>
      <c r="O12" s="169"/>
      <c r="P12" s="363"/>
    </row>
    <row r="13" spans="1:16" s="298" customFormat="1" ht="16.5" customHeight="1">
      <c r="A13" s="109" t="s">
        <v>357</v>
      </c>
      <c r="B13" s="127"/>
      <c r="C13" s="128" t="s">
        <v>85</v>
      </c>
      <c r="D13" s="388">
        <v>6224</v>
      </c>
      <c r="E13" s="388">
        <v>30574</v>
      </c>
      <c r="F13" s="388">
        <v>32656</v>
      </c>
      <c r="G13" s="389">
        <v>4762</v>
      </c>
      <c r="H13" s="389">
        <v>2348</v>
      </c>
      <c r="I13" s="389">
        <v>15305</v>
      </c>
      <c r="J13" s="389">
        <v>53610</v>
      </c>
      <c r="K13" s="389">
        <v>25473</v>
      </c>
      <c r="L13" s="389">
        <v>-10496</v>
      </c>
      <c r="M13" s="389">
        <v>30818</v>
      </c>
      <c r="N13" s="389">
        <v>-2046</v>
      </c>
      <c r="O13" s="169"/>
      <c r="P13" s="363"/>
    </row>
    <row r="14" spans="1:16" s="298" customFormat="1" ht="16.5" customHeight="1">
      <c r="A14" s="109" t="s">
        <v>358</v>
      </c>
      <c r="B14" s="127"/>
      <c r="C14" s="128" t="s">
        <v>94</v>
      </c>
      <c r="D14" s="388">
        <v>8672</v>
      </c>
      <c r="E14" s="388">
        <v>21490</v>
      </c>
      <c r="F14" s="388">
        <v>46263</v>
      </c>
      <c r="G14" s="389">
        <v>5426</v>
      </c>
      <c r="H14" s="389">
        <v>9700</v>
      </c>
      <c r="I14" s="389">
        <v>3578</v>
      </c>
      <c r="J14" s="389">
        <v>16452</v>
      </c>
      <c r="K14" s="389">
        <v>-52732</v>
      </c>
      <c r="L14" s="389">
        <v>-20661</v>
      </c>
      <c r="M14" s="389">
        <v>14409</v>
      </c>
      <c r="N14" s="389">
        <v>-18493</v>
      </c>
      <c r="O14" s="169"/>
      <c r="P14" s="363"/>
    </row>
    <row r="15" spans="1:16" s="298" customFormat="1" ht="16.5" customHeight="1">
      <c r="A15" s="109" t="s">
        <v>359</v>
      </c>
      <c r="B15" s="127"/>
      <c r="C15" s="128" t="s">
        <v>44</v>
      </c>
      <c r="D15" s="389">
        <v>2405</v>
      </c>
      <c r="E15" s="389">
        <v>8053</v>
      </c>
      <c r="F15" s="389">
        <v>7414</v>
      </c>
      <c r="G15" s="389">
        <v>1162</v>
      </c>
      <c r="H15" s="389">
        <v>3151</v>
      </c>
      <c r="I15" s="389">
        <v>10892</v>
      </c>
      <c r="J15" s="389">
        <v>2552</v>
      </c>
      <c r="K15" s="389">
        <v>15199</v>
      </c>
      <c r="L15" s="389">
        <v>2672</v>
      </c>
      <c r="M15" s="389">
        <v>-1363</v>
      </c>
      <c r="N15" s="389">
        <v>4802</v>
      </c>
      <c r="O15" s="169"/>
      <c r="P15" s="363"/>
    </row>
    <row r="16" spans="1:16" s="298" customFormat="1" ht="16.5" customHeight="1">
      <c r="A16" s="109" t="s">
        <v>360</v>
      </c>
      <c r="B16" s="127"/>
      <c r="C16" s="129" t="s">
        <v>75</v>
      </c>
      <c r="D16" s="388">
        <v>7326</v>
      </c>
      <c r="E16" s="388">
        <v>10540</v>
      </c>
      <c r="F16" s="388">
        <v>9670</v>
      </c>
      <c r="G16" s="389">
        <v>9113</v>
      </c>
      <c r="H16" s="389">
        <v>13475</v>
      </c>
      <c r="I16" s="389">
        <v>17906</v>
      </c>
      <c r="J16" s="389">
        <v>15900</v>
      </c>
      <c r="K16" s="389">
        <v>24214.67299999999</v>
      </c>
      <c r="L16" s="389">
        <v>17000</v>
      </c>
      <c r="M16" s="389">
        <v>14000</v>
      </c>
      <c r="N16" s="389">
        <v>22000</v>
      </c>
      <c r="O16" s="169"/>
      <c r="P16" s="363"/>
    </row>
    <row r="17" spans="1:16" s="298" customFormat="1" ht="16.5" customHeight="1">
      <c r="A17" s="109" t="s">
        <v>361</v>
      </c>
      <c r="B17" s="127"/>
      <c r="C17" s="128" t="s">
        <v>76</v>
      </c>
      <c r="D17" s="388">
        <v>-4921</v>
      </c>
      <c r="E17" s="388">
        <v>-2487</v>
      </c>
      <c r="F17" s="388">
        <v>-2256</v>
      </c>
      <c r="G17" s="389">
        <v>-7951</v>
      </c>
      <c r="H17" s="389">
        <v>-10324</v>
      </c>
      <c r="I17" s="389">
        <v>-7014</v>
      </c>
      <c r="J17" s="389">
        <v>-13348</v>
      </c>
      <c r="K17" s="389">
        <v>-9015.672999999993</v>
      </c>
      <c r="L17" s="389">
        <v>-14328</v>
      </c>
      <c r="M17" s="389">
        <v>-15363</v>
      </c>
      <c r="N17" s="389">
        <v>-17198</v>
      </c>
      <c r="O17" s="169"/>
      <c r="P17" s="363"/>
    </row>
    <row r="18" spans="1:16" s="298" customFormat="1" ht="16.5" customHeight="1">
      <c r="A18" s="237" t="s">
        <v>448</v>
      </c>
      <c r="B18" s="127"/>
      <c r="C18" s="129" t="s">
        <v>136</v>
      </c>
      <c r="D18" s="388">
        <v>-2819</v>
      </c>
      <c r="E18" s="388">
        <v>1</v>
      </c>
      <c r="F18" s="388">
        <v>520</v>
      </c>
      <c r="G18" s="389">
        <v>-406</v>
      </c>
      <c r="H18" s="389">
        <v>246</v>
      </c>
      <c r="I18" s="389">
        <v>6528</v>
      </c>
      <c r="J18" s="389">
        <v>-4012</v>
      </c>
      <c r="K18" s="389">
        <v>4543</v>
      </c>
      <c r="L18" s="389">
        <v>2606</v>
      </c>
      <c r="M18" s="389">
        <v>521</v>
      </c>
      <c r="N18" s="389">
        <v>2242</v>
      </c>
      <c r="O18" s="169"/>
      <c r="P18" s="363"/>
    </row>
    <row r="19" spans="1:16" s="298" customFormat="1" ht="16.5" customHeight="1">
      <c r="A19" s="237" t="s">
        <v>449</v>
      </c>
      <c r="B19" s="127"/>
      <c r="C19" s="129" t="s">
        <v>130</v>
      </c>
      <c r="D19" s="388">
        <v>5224</v>
      </c>
      <c r="E19" s="388">
        <v>8052</v>
      </c>
      <c r="F19" s="388">
        <v>6894</v>
      </c>
      <c r="G19" s="389">
        <v>1568</v>
      </c>
      <c r="H19" s="389">
        <v>2905</v>
      </c>
      <c r="I19" s="389">
        <v>4364</v>
      </c>
      <c r="J19" s="389">
        <v>6564</v>
      </c>
      <c r="K19" s="389">
        <v>10656</v>
      </c>
      <c r="L19" s="389">
        <v>65.99999999999895</v>
      </c>
      <c r="M19" s="389">
        <v>-1884</v>
      </c>
      <c r="N19" s="389">
        <v>2560</v>
      </c>
      <c r="O19" s="169"/>
      <c r="P19" s="363"/>
    </row>
    <row r="20" spans="1:16" s="298" customFormat="1" ht="16.5" customHeight="1">
      <c r="A20" s="237" t="s">
        <v>450</v>
      </c>
      <c r="B20" s="127"/>
      <c r="C20" s="129" t="s">
        <v>126</v>
      </c>
      <c r="D20" s="388">
        <v>7000</v>
      </c>
      <c r="E20" s="388">
        <v>10000</v>
      </c>
      <c r="F20" s="388">
        <v>8000</v>
      </c>
      <c r="G20" s="389">
        <v>8000</v>
      </c>
      <c r="H20" s="389">
        <v>8200</v>
      </c>
      <c r="I20" s="389">
        <v>10600</v>
      </c>
      <c r="J20" s="389">
        <v>14681</v>
      </c>
      <c r="K20" s="389">
        <v>20000</v>
      </c>
      <c r="L20" s="389">
        <v>13643</v>
      </c>
      <c r="M20" s="389">
        <v>11809</v>
      </c>
      <c r="N20" s="389">
        <v>11935</v>
      </c>
      <c r="O20" s="169"/>
      <c r="P20" s="363"/>
    </row>
    <row r="21" spans="1:16" s="298" customFormat="1" ht="16.5" customHeight="1">
      <c r="A21" s="237" t="s">
        <v>451</v>
      </c>
      <c r="B21" s="127"/>
      <c r="C21" s="128" t="s">
        <v>127</v>
      </c>
      <c r="D21" s="388">
        <v>-1776</v>
      </c>
      <c r="E21" s="388">
        <v>-1948</v>
      </c>
      <c r="F21" s="388">
        <v>-1106</v>
      </c>
      <c r="G21" s="389">
        <v>-6432</v>
      </c>
      <c r="H21" s="389">
        <v>-5295</v>
      </c>
      <c r="I21" s="389">
        <v>-6236</v>
      </c>
      <c r="J21" s="389">
        <v>-8117</v>
      </c>
      <c r="K21" s="389">
        <v>-9344</v>
      </c>
      <c r="L21" s="389">
        <v>-13577</v>
      </c>
      <c r="M21" s="389">
        <v>-13693</v>
      </c>
      <c r="N21" s="389">
        <v>-9375</v>
      </c>
      <c r="O21" s="169"/>
      <c r="P21" s="363"/>
    </row>
    <row r="22" spans="1:16" s="298" customFormat="1" ht="16.5" customHeight="1">
      <c r="A22" s="109" t="s">
        <v>362</v>
      </c>
      <c r="B22" s="127"/>
      <c r="C22" s="129" t="s">
        <v>45</v>
      </c>
      <c r="D22" s="389">
        <v>-16687</v>
      </c>
      <c r="E22" s="389">
        <v>6126</v>
      </c>
      <c r="F22" s="389">
        <v>-75870</v>
      </c>
      <c r="G22" s="389">
        <v>-9145</v>
      </c>
      <c r="H22" s="389">
        <v>-10844</v>
      </c>
      <c r="I22" s="389">
        <v>-11986</v>
      </c>
      <c r="J22" s="389">
        <v>11596</v>
      </c>
      <c r="K22" s="389">
        <v>2970</v>
      </c>
      <c r="L22" s="389">
        <v>-2684</v>
      </c>
      <c r="M22" s="389">
        <v>-473</v>
      </c>
      <c r="N22" s="389">
        <v>-11032</v>
      </c>
      <c r="O22" s="169"/>
      <c r="P22" s="363"/>
    </row>
    <row r="23" spans="1:16" s="298" customFormat="1" ht="16.5" customHeight="1">
      <c r="A23" s="237" t="s">
        <v>452</v>
      </c>
      <c r="B23" s="127"/>
      <c r="C23" s="129" t="s">
        <v>145</v>
      </c>
      <c r="D23" s="388">
        <v>0</v>
      </c>
      <c r="E23" s="388">
        <v>2089</v>
      </c>
      <c r="F23" s="388">
        <v>432</v>
      </c>
      <c r="G23" s="389">
        <v>1798</v>
      </c>
      <c r="H23" s="389">
        <v>1280</v>
      </c>
      <c r="I23" s="389">
        <v>3766</v>
      </c>
      <c r="J23" s="389">
        <v>6895</v>
      </c>
      <c r="K23" s="389">
        <v>-430.0000000000006</v>
      </c>
      <c r="L23" s="389">
        <v>-1558</v>
      </c>
      <c r="M23" s="389">
        <v>2223</v>
      </c>
      <c r="N23" s="389">
        <v>-1218</v>
      </c>
      <c r="O23" s="169"/>
      <c r="P23" s="363"/>
    </row>
    <row r="24" spans="1:16" s="298" customFormat="1" ht="16.5" customHeight="1">
      <c r="A24" s="237" t="s">
        <v>453</v>
      </c>
      <c r="B24" s="127"/>
      <c r="C24" s="129" t="s">
        <v>137</v>
      </c>
      <c r="D24" s="388">
        <v>-16687</v>
      </c>
      <c r="E24" s="388">
        <v>4037</v>
      </c>
      <c r="F24" s="388">
        <v>-76302</v>
      </c>
      <c r="G24" s="389">
        <v>-10943</v>
      </c>
      <c r="H24" s="389">
        <v>-12124</v>
      </c>
      <c r="I24" s="389">
        <v>-15752</v>
      </c>
      <c r="J24" s="389">
        <v>4701</v>
      </c>
      <c r="K24" s="389">
        <v>3400</v>
      </c>
      <c r="L24" s="389">
        <v>-1126</v>
      </c>
      <c r="M24" s="389">
        <v>-2696</v>
      </c>
      <c r="N24" s="389">
        <v>-9814</v>
      </c>
      <c r="O24" s="169"/>
      <c r="P24" s="363"/>
    </row>
    <row r="25" spans="1:16" s="298" customFormat="1" ht="16.5" customHeight="1">
      <c r="A25" s="237" t="s">
        <v>454</v>
      </c>
      <c r="B25" s="127"/>
      <c r="C25" s="129" t="s">
        <v>131</v>
      </c>
      <c r="D25" s="388">
        <v>3115</v>
      </c>
      <c r="E25" s="388">
        <v>28346</v>
      </c>
      <c r="F25" s="388">
        <v>4600</v>
      </c>
      <c r="G25" s="389">
        <v>4700</v>
      </c>
      <c r="H25" s="389">
        <v>5500</v>
      </c>
      <c r="I25" s="389">
        <v>8800</v>
      </c>
      <c r="J25" s="389">
        <v>12200</v>
      </c>
      <c r="K25" s="389">
        <v>11900</v>
      </c>
      <c r="L25" s="389">
        <v>6600</v>
      </c>
      <c r="M25" s="389">
        <v>6700</v>
      </c>
      <c r="N25" s="389">
        <v>5800</v>
      </c>
      <c r="O25" s="169"/>
      <c r="P25" s="363"/>
    </row>
    <row r="26" spans="1:16" s="298" customFormat="1" ht="16.5" customHeight="1">
      <c r="A26" s="237" t="s">
        <v>455</v>
      </c>
      <c r="B26" s="127"/>
      <c r="C26" s="128" t="s">
        <v>132</v>
      </c>
      <c r="D26" s="388">
        <v>-19802</v>
      </c>
      <c r="E26" s="388">
        <v>-24309</v>
      </c>
      <c r="F26" s="388">
        <v>-80902</v>
      </c>
      <c r="G26" s="389">
        <v>-15643</v>
      </c>
      <c r="H26" s="389">
        <v>-17624</v>
      </c>
      <c r="I26" s="389">
        <v>-24552</v>
      </c>
      <c r="J26" s="389">
        <v>-7499</v>
      </c>
      <c r="K26" s="389">
        <v>-8500</v>
      </c>
      <c r="L26" s="389">
        <v>-7726</v>
      </c>
      <c r="M26" s="389">
        <v>-9396</v>
      </c>
      <c r="N26" s="389">
        <v>-15614</v>
      </c>
      <c r="O26" s="169"/>
      <c r="P26" s="363"/>
    </row>
    <row r="27" spans="1:16" s="298" customFormat="1" ht="16.5" customHeight="1">
      <c r="A27" s="109" t="s">
        <v>363</v>
      </c>
      <c r="B27" s="127"/>
      <c r="C27" s="128" t="s">
        <v>86</v>
      </c>
      <c r="D27" s="388">
        <v>3756</v>
      </c>
      <c r="E27" s="388">
        <v>-17546</v>
      </c>
      <c r="F27" s="388">
        <v>5723</v>
      </c>
      <c r="G27" s="389">
        <v>10316</v>
      </c>
      <c r="H27" s="389">
        <v>-3881</v>
      </c>
      <c r="I27" s="389">
        <v>2531</v>
      </c>
      <c r="J27" s="389">
        <v>3279</v>
      </c>
      <c r="K27" s="389">
        <v>-5728</v>
      </c>
      <c r="L27" s="389">
        <v>4656</v>
      </c>
      <c r="M27" s="389">
        <v>276</v>
      </c>
      <c r="N27" s="389">
        <v>4477</v>
      </c>
      <c r="O27" s="169"/>
      <c r="P27" s="363"/>
    </row>
    <row r="28" spans="1:16" s="298" customFormat="1" ht="16.5" customHeight="1">
      <c r="A28" s="106"/>
      <c r="B28" s="127"/>
      <c r="C28" s="128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90"/>
      <c r="O28" s="169"/>
      <c r="P28" s="363"/>
    </row>
    <row r="29" spans="1:16" s="298" customFormat="1" ht="16.5" customHeight="1">
      <c r="A29" s="109" t="s">
        <v>364</v>
      </c>
      <c r="B29" s="127"/>
      <c r="C29" s="126" t="s">
        <v>500</v>
      </c>
      <c r="D29" s="187">
        <f>D30+D31+D33+D34+D36+D38+D39+D40</f>
        <v>-9401.000000000005</v>
      </c>
      <c r="E29" s="187">
        <f aca="true" t="shared" si="1" ref="E29:L29">E30+E31+E33+E34+E36+E38+E39+E40</f>
        <v>-549</v>
      </c>
      <c r="F29" s="187">
        <f t="shared" si="1"/>
        <v>-3834.000000000009</v>
      </c>
      <c r="G29" s="187">
        <f t="shared" si="1"/>
        <v>-12122</v>
      </c>
      <c r="H29" s="187">
        <f t="shared" si="1"/>
        <v>2956.000000000005</v>
      </c>
      <c r="I29" s="187">
        <f t="shared" si="1"/>
        <v>-15702.999999999975</v>
      </c>
      <c r="J29" s="187">
        <f t="shared" si="1"/>
        <v>-26837.000000000007</v>
      </c>
      <c r="K29" s="187">
        <f t="shared" si="1"/>
        <v>-28742.00000000003</v>
      </c>
      <c r="L29" s="187">
        <f t="shared" si="1"/>
        <v>-313.00000000005093</v>
      </c>
      <c r="M29" s="187">
        <f>M30+M31+M33+M34+M36+M38+M39+M40</f>
        <v>-49552.99999999997</v>
      </c>
      <c r="N29" s="187">
        <f>N30+N31+N33+N34+N36+N38+N39+N40</f>
        <v>-37441.00000000006</v>
      </c>
      <c r="O29" s="169"/>
      <c r="P29" s="363"/>
    </row>
    <row r="30" spans="1:16" s="298" customFormat="1" ht="16.5" customHeight="1">
      <c r="A30" s="109" t="s">
        <v>365</v>
      </c>
      <c r="B30" s="127"/>
      <c r="C30" s="128" t="s">
        <v>89</v>
      </c>
      <c r="D30" s="388">
        <v>0</v>
      </c>
      <c r="E30" s="388">
        <v>0</v>
      </c>
      <c r="F30" s="388">
        <v>0</v>
      </c>
      <c r="G30" s="389">
        <v>0</v>
      </c>
      <c r="H30" s="389">
        <v>0</v>
      </c>
      <c r="I30" s="389">
        <v>0</v>
      </c>
      <c r="J30" s="389">
        <v>0</v>
      </c>
      <c r="K30" s="389">
        <v>0</v>
      </c>
      <c r="L30" s="389">
        <v>0</v>
      </c>
      <c r="M30" s="389">
        <v>0</v>
      </c>
      <c r="N30" s="389">
        <v>0</v>
      </c>
      <c r="O30" s="169"/>
      <c r="P30" s="363"/>
    </row>
    <row r="31" spans="1:16" s="298" customFormat="1" ht="16.5" customHeight="1">
      <c r="A31" s="109" t="s">
        <v>366</v>
      </c>
      <c r="B31" s="127"/>
      <c r="C31" s="128" t="s">
        <v>98</v>
      </c>
      <c r="D31" s="388">
        <v>-10426</v>
      </c>
      <c r="E31" s="388">
        <v>-2277</v>
      </c>
      <c r="F31" s="388">
        <v>-5506</v>
      </c>
      <c r="G31" s="389">
        <v>-14585</v>
      </c>
      <c r="H31" s="389">
        <v>2998</v>
      </c>
      <c r="I31" s="389">
        <v>-16997</v>
      </c>
      <c r="J31" s="389">
        <v>-23441</v>
      </c>
      <c r="K31" s="389">
        <v>-26027</v>
      </c>
      <c r="L31" s="389">
        <v>-9654</v>
      </c>
      <c r="M31" s="389">
        <v>-46373</v>
      </c>
      <c r="N31" s="389">
        <v>-40268</v>
      </c>
      <c r="O31" s="169"/>
      <c r="P31" s="363"/>
    </row>
    <row r="32" spans="1:16" s="298" customFormat="1" ht="16.5" customHeight="1">
      <c r="A32" s="106"/>
      <c r="B32" s="127"/>
      <c r="C32" s="225"/>
      <c r="D32" s="392"/>
      <c r="E32" s="393"/>
      <c r="F32" s="394"/>
      <c r="G32" s="394"/>
      <c r="H32" s="394"/>
      <c r="I32" s="394"/>
      <c r="J32" s="394"/>
      <c r="K32" s="394"/>
      <c r="L32" s="394"/>
      <c r="M32" s="394"/>
      <c r="N32" s="395"/>
      <c r="O32" s="169"/>
      <c r="P32" s="363"/>
    </row>
    <row r="33" spans="1:16" s="298" customFormat="1" ht="16.5" customHeight="1">
      <c r="A33" s="109" t="s">
        <v>367</v>
      </c>
      <c r="B33" s="127"/>
      <c r="C33" s="225" t="s">
        <v>96</v>
      </c>
      <c r="D33" s="388">
        <v>0</v>
      </c>
      <c r="E33" s="388">
        <v>0</v>
      </c>
      <c r="F33" s="388">
        <v>0</v>
      </c>
      <c r="G33" s="389">
        <v>0</v>
      </c>
      <c r="H33" s="389">
        <v>0</v>
      </c>
      <c r="I33" s="389">
        <v>0</v>
      </c>
      <c r="J33" s="389">
        <v>0</v>
      </c>
      <c r="K33" s="389">
        <v>0</v>
      </c>
      <c r="L33" s="389">
        <v>0</v>
      </c>
      <c r="M33" s="389">
        <v>0</v>
      </c>
      <c r="N33" s="389">
        <v>0</v>
      </c>
      <c r="O33" s="170"/>
      <c r="P33" s="363"/>
    </row>
    <row r="34" spans="1:16" s="298" customFormat="1" ht="16.5" customHeight="1">
      <c r="A34" s="109" t="s">
        <v>368</v>
      </c>
      <c r="B34" s="127"/>
      <c r="C34" s="128" t="s">
        <v>95</v>
      </c>
      <c r="D34" s="396">
        <v>55</v>
      </c>
      <c r="E34" s="396">
        <v>113</v>
      </c>
      <c r="F34" s="396">
        <v>156</v>
      </c>
      <c r="G34" s="397">
        <v>-784</v>
      </c>
      <c r="H34" s="397">
        <v>51</v>
      </c>
      <c r="I34" s="397">
        <v>-47.99999999999993</v>
      </c>
      <c r="J34" s="397">
        <v>-183</v>
      </c>
      <c r="K34" s="397">
        <v>8.999999999999897</v>
      </c>
      <c r="L34" s="397">
        <v>772</v>
      </c>
      <c r="M34" s="397">
        <v>-72</v>
      </c>
      <c r="N34" s="397">
        <v>-951</v>
      </c>
      <c r="O34" s="169"/>
      <c r="P34" s="363"/>
    </row>
    <row r="35" spans="1:16" s="298" customFormat="1" ht="16.5" customHeight="1">
      <c r="A35" s="237" t="s">
        <v>489</v>
      </c>
      <c r="B35" s="127"/>
      <c r="C35" s="129" t="s">
        <v>125</v>
      </c>
      <c r="D35" s="396">
        <v>0</v>
      </c>
      <c r="E35" s="396">
        <v>0</v>
      </c>
      <c r="F35" s="396">
        <v>0</v>
      </c>
      <c r="G35" s="397">
        <v>0</v>
      </c>
      <c r="H35" s="397">
        <v>0</v>
      </c>
      <c r="I35" s="397">
        <v>0</v>
      </c>
      <c r="J35" s="397">
        <v>0</v>
      </c>
      <c r="K35" s="397">
        <v>0</v>
      </c>
      <c r="L35" s="397">
        <v>0</v>
      </c>
      <c r="M35" s="397">
        <v>0</v>
      </c>
      <c r="N35" s="397">
        <v>0</v>
      </c>
      <c r="O35" s="169"/>
      <c r="P35" s="363"/>
    </row>
    <row r="36" spans="1:16" s="298" customFormat="1" ht="16.5" customHeight="1">
      <c r="A36" s="109" t="s">
        <v>369</v>
      </c>
      <c r="B36" s="127"/>
      <c r="C36" s="129" t="s">
        <v>97</v>
      </c>
      <c r="D36" s="389">
        <v>0</v>
      </c>
      <c r="E36" s="389">
        <v>0</v>
      </c>
      <c r="F36" s="389">
        <v>0</v>
      </c>
      <c r="G36" s="389">
        <v>0</v>
      </c>
      <c r="H36" s="389">
        <v>0</v>
      </c>
      <c r="I36" s="389">
        <v>0</v>
      </c>
      <c r="J36" s="389">
        <v>0</v>
      </c>
      <c r="K36" s="389">
        <v>0</v>
      </c>
      <c r="L36" s="389">
        <v>0</v>
      </c>
      <c r="M36" s="389">
        <v>0</v>
      </c>
      <c r="N36" s="389">
        <v>0</v>
      </c>
      <c r="O36" s="169"/>
      <c r="P36" s="363"/>
    </row>
    <row r="37" spans="1:16" s="298" customFormat="1" ht="16.5" customHeight="1">
      <c r="A37" s="106"/>
      <c r="B37" s="127"/>
      <c r="C37" s="225"/>
      <c r="D37" s="392"/>
      <c r="E37" s="393"/>
      <c r="F37" s="393"/>
      <c r="G37" s="394"/>
      <c r="H37" s="394"/>
      <c r="I37" s="394"/>
      <c r="J37" s="394"/>
      <c r="K37" s="394"/>
      <c r="L37" s="394"/>
      <c r="M37" s="394"/>
      <c r="N37" s="395"/>
      <c r="O37" s="169"/>
      <c r="P37" s="363"/>
    </row>
    <row r="38" spans="1:16" s="298" customFormat="1" ht="16.5" customHeight="1">
      <c r="A38" s="109" t="s">
        <v>370</v>
      </c>
      <c r="B38" s="127"/>
      <c r="C38" s="128" t="s">
        <v>146</v>
      </c>
      <c r="D38" s="388">
        <v>969.9999999999939</v>
      </c>
      <c r="E38" s="388">
        <v>1615</v>
      </c>
      <c r="F38" s="388">
        <v>1515.999999999991</v>
      </c>
      <c r="G38" s="389">
        <v>3247</v>
      </c>
      <c r="H38" s="389">
        <v>-92.999999999995</v>
      </c>
      <c r="I38" s="389">
        <v>1342.0000000000255</v>
      </c>
      <c r="J38" s="389">
        <v>-3213.0000000000073</v>
      </c>
      <c r="K38" s="389">
        <v>-2724.000000000029</v>
      </c>
      <c r="L38" s="389">
        <v>8568.999999999949</v>
      </c>
      <c r="M38" s="389">
        <v>-3107.999999999971</v>
      </c>
      <c r="N38" s="389">
        <v>3777.999999999942</v>
      </c>
      <c r="O38" s="169"/>
      <c r="P38" s="363"/>
    </row>
    <row r="39" spans="1:16" s="298" customFormat="1" ht="16.5" customHeight="1">
      <c r="A39" s="109" t="s">
        <v>371</v>
      </c>
      <c r="B39" s="127"/>
      <c r="C39" s="128" t="s">
        <v>147</v>
      </c>
      <c r="D39" s="388">
        <v>0</v>
      </c>
      <c r="E39" s="388">
        <v>0</v>
      </c>
      <c r="F39" s="388">
        <v>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89">
        <v>0</v>
      </c>
      <c r="N39" s="389">
        <v>0</v>
      </c>
      <c r="O39" s="169"/>
      <c r="P39" s="363"/>
    </row>
    <row r="40" spans="1:16" s="298" customFormat="1" ht="16.5" customHeight="1">
      <c r="A40" s="109" t="s">
        <v>372</v>
      </c>
      <c r="B40" s="127"/>
      <c r="C40" s="128" t="s">
        <v>148</v>
      </c>
      <c r="D40" s="396">
        <v>0</v>
      </c>
      <c r="E40" s="396">
        <v>0</v>
      </c>
      <c r="F40" s="396">
        <v>0</v>
      </c>
      <c r="G40" s="397">
        <v>0</v>
      </c>
      <c r="H40" s="397">
        <v>0</v>
      </c>
      <c r="I40" s="397">
        <v>0</v>
      </c>
      <c r="J40" s="397">
        <v>0</v>
      </c>
      <c r="K40" s="397">
        <v>0</v>
      </c>
      <c r="L40" s="397">
        <v>0</v>
      </c>
      <c r="M40" s="397">
        <v>0</v>
      </c>
      <c r="N40" s="397">
        <v>0</v>
      </c>
      <c r="O40" s="169"/>
      <c r="P40" s="363"/>
    </row>
    <row r="41" spans="1:16" s="298" customFormat="1" ht="16.5" customHeight="1">
      <c r="A41" s="106"/>
      <c r="B41" s="127"/>
      <c r="C41" s="130"/>
      <c r="D41" s="399"/>
      <c r="E41" s="394"/>
      <c r="F41" s="394"/>
      <c r="G41" s="394"/>
      <c r="H41" s="394"/>
      <c r="I41" s="394"/>
      <c r="J41" s="394"/>
      <c r="K41" s="394"/>
      <c r="L41" s="394"/>
      <c r="M41" s="394"/>
      <c r="N41" s="395"/>
      <c r="O41" s="169"/>
      <c r="P41" s="363"/>
    </row>
    <row r="42" spans="1:16" s="298" customFormat="1" ht="16.5" customHeight="1">
      <c r="A42" s="109" t="s">
        <v>373</v>
      </c>
      <c r="B42" s="127"/>
      <c r="C42" s="131" t="s">
        <v>90</v>
      </c>
      <c r="D42" s="388">
        <v>11879</v>
      </c>
      <c r="E42" s="388">
        <v>-23071</v>
      </c>
      <c r="F42" s="388">
        <v>12549</v>
      </c>
      <c r="G42" s="389">
        <v>-1640</v>
      </c>
      <c r="H42" s="389">
        <v>4467.9999999999945</v>
      </c>
      <c r="I42" s="389">
        <v>-26110</v>
      </c>
      <c r="J42" s="389">
        <v>-8249.999999999993</v>
      </c>
      <c r="K42" s="389">
        <v>-9471.99999999997</v>
      </c>
      <c r="L42" s="389">
        <v>22018.00000000005</v>
      </c>
      <c r="M42" s="389">
        <v>14374</v>
      </c>
      <c r="N42" s="389">
        <v>21507.384615384683</v>
      </c>
      <c r="O42" s="169"/>
      <c r="P42" s="363"/>
    </row>
    <row r="43" spans="1:16" s="298" customFormat="1" ht="16.5" customHeight="1">
      <c r="A43" s="109" t="s">
        <v>374</v>
      </c>
      <c r="B43" s="127"/>
      <c r="C43" s="132" t="s">
        <v>112</v>
      </c>
      <c r="D43" s="388">
        <v>11879</v>
      </c>
      <c r="E43" s="388">
        <v>-23071</v>
      </c>
      <c r="F43" s="388">
        <v>12549</v>
      </c>
      <c r="G43" s="389">
        <v>-1640</v>
      </c>
      <c r="H43" s="389">
        <v>4467.9999999999945</v>
      </c>
      <c r="I43" s="389">
        <v>-26110</v>
      </c>
      <c r="J43" s="389">
        <v>-8249.999999999993</v>
      </c>
      <c r="K43" s="389">
        <v>-9471.99999999997</v>
      </c>
      <c r="L43" s="389">
        <v>22018.00000000005</v>
      </c>
      <c r="M43" s="389">
        <v>14374</v>
      </c>
      <c r="N43" s="389">
        <v>21507.384615384683</v>
      </c>
      <c r="O43" s="169"/>
      <c r="P43" s="363"/>
    </row>
    <row r="44" spans="1:16" s="298" customFormat="1" ht="16.5" customHeight="1">
      <c r="A44" s="109" t="s">
        <v>375</v>
      </c>
      <c r="B44" s="127"/>
      <c r="C44" s="128" t="s">
        <v>88</v>
      </c>
      <c r="D44" s="388">
        <v>0</v>
      </c>
      <c r="E44" s="388">
        <v>0</v>
      </c>
      <c r="F44" s="388">
        <v>0</v>
      </c>
      <c r="G44" s="388">
        <v>0</v>
      </c>
      <c r="H44" s="388">
        <v>0</v>
      </c>
      <c r="I44" s="388">
        <v>0</v>
      </c>
      <c r="J44" s="388">
        <v>0</v>
      </c>
      <c r="K44" s="388">
        <v>0</v>
      </c>
      <c r="L44" s="388">
        <v>0</v>
      </c>
      <c r="M44" s="388">
        <v>0</v>
      </c>
      <c r="N44" s="389">
        <v>0</v>
      </c>
      <c r="O44" s="169"/>
      <c r="P44" s="363"/>
    </row>
    <row r="45" spans="1:16" ht="12.75" customHeight="1" thickBot="1">
      <c r="A45" s="122"/>
      <c r="B45" s="127"/>
      <c r="C45" s="58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P45" s="363"/>
    </row>
    <row r="46" spans="1:16" s="298" customFormat="1" ht="20.25" customHeight="1" thickBot="1" thickTop="1">
      <c r="A46" s="133" t="s">
        <v>376</v>
      </c>
      <c r="B46" s="127"/>
      <c r="C46" s="123" t="s">
        <v>163</v>
      </c>
      <c r="D46" s="386">
        <v>-3792</v>
      </c>
      <c r="E46" s="386">
        <v>-4881</v>
      </c>
      <c r="F46" s="386">
        <v>25886</v>
      </c>
      <c r="G46" s="387">
        <v>29172</v>
      </c>
      <c r="H46" s="387">
        <v>6920</v>
      </c>
      <c r="I46" s="387">
        <v>13679</v>
      </c>
      <c r="J46" s="387">
        <v>34690</v>
      </c>
      <c r="K46" s="387">
        <v>94777</v>
      </c>
      <c r="L46" s="387">
        <v>19516</v>
      </c>
      <c r="M46" s="387">
        <v>61068</v>
      </c>
      <c r="N46" s="387">
        <v>75663</v>
      </c>
      <c r="O46" s="172"/>
      <c r="P46" s="363"/>
    </row>
    <row r="47" spans="1:16" s="337" customFormat="1" ht="9" customHeight="1" thickBot="1" thickTop="1">
      <c r="A47" s="122"/>
      <c r="B47" s="65"/>
      <c r="C47" s="13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175"/>
      <c r="P47" s="333"/>
    </row>
    <row r="48" spans="1:16" s="337" customFormat="1" ht="9" customHeight="1" thickBot="1" thickTop="1">
      <c r="A48" s="122"/>
      <c r="B48" s="65"/>
      <c r="C48" s="135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176"/>
      <c r="P48" s="333"/>
    </row>
    <row r="49" spans="1:16" s="337" customFormat="1" ht="18.75" thickBot="1" thickTop="1">
      <c r="A49" s="133" t="s">
        <v>377</v>
      </c>
      <c r="B49" s="65"/>
      <c r="C49" s="123" t="s">
        <v>164</v>
      </c>
      <c r="D49" s="386">
        <v>33667</v>
      </c>
      <c r="E49" s="386">
        <v>6372</v>
      </c>
      <c r="F49" s="386">
        <v>-7389</v>
      </c>
      <c r="G49" s="387">
        <v>27875</v>
      </c>
      <c r="H49" s="387">
        <v>9873</v>
      </c>
      <c r="I49" s="387">
        <v>28929</v>
      </c>
      <c r="J49" s="387">
        <v>53988</v>
      </c>
      <c r="K49" s="387">
        <v>185010</v>
      </c>
      <c r="L49" s="387">
        <v>224547</v>
      </c>
      <c r="M49" s="387">
        <v>270061</v>
      </c>
      <c r="N49" s="387">
        <v>364168</v>
      </c>
      <c r="O49" s="165"/>
      <c r="P49" s="333"/>
    </row>
    <row r="50" spans="1:16" s="337" customFormat="1" ht="15.75" thickTop="1">
      <c r="A50" s="109" t="s">
        <v>378</v>
      </c>
      <c r="B50" s="65"/>
      <c r="C50" s="128" t="s">
        <v>165</v>
      </c>
      <c r="D50" s="389">
        <v>59643</v>
      </c>
      <c r="E50" s="389">
        <v>54762</v>
      </c>
      <c r="F50" s="389">
        <v>80648</v>
      </c>
      <c r="G50" s="389">
        <v>109820</v>
      </c>
      <c r="H50" s="389">
        <v>116740</v>
      </c>
      <c r="I50" s="389">
        <v>130419</v>
      </c>
      <c r="J50" s="389">
        <v>165109</v>
      </c>
      <c r="K50" s="389">
        <v>259886</v>
      </c>
      <c r="L50" s="389">
        <v>279402</v>
      </c>
      <c r="M50" s="389">
        <v>340470</v>
      </c>
      <c r="N50" s="389">
        <v>416133</v>
      </c>
      <c r="O50" s="163"/>
      <c r="P50" s="333"/>
    </row>
    <row r="51" spans="1:16" s="337" customFormat="1" ht="15">
      <c r="A51" s="109" t="s">
        <v>379</v>
      </c>
      <c r="B51" s="65"/>
      <c r="C51" s="128" t="s">
        <v>166</v>
      </c>
      <c r="D51" s="389">
        <v>25976</v>
      </c>
      <c r="E51" s="389">
        <v>48390</v>
      </c>
      <c r="F51" s="389">
        <v>88037</v>
      </c>
      <c r="G51" s="389">
        <v>81945</v>
      </c>
      <c r="H51" s="389">
        <v>106867</v>
      </c>
      <c r="I51" s="389">
        <v>101490</v>
      </c>
      <c r="J51" s="389">
        <v>111121</v>
      </c>
      <c r="K51" s="389">
        <v>74876</v>
      </c>
      <c r="L51" s="389">
        <v>54855</v>
      </c>
      <c r="M51" s="389">
        <v>70409</v>
      </c>
      <c r="N51" s="389">
        <v>51965</v>
      </c>
      <c r="O51" s="177"/>
      <c r="P51" s="333"/>
    </row>
    <row r="52" spans="1:16" s="337" customFormat="1" ht="9.75" customHeight="1" thickBot="1">
      <c r="A52" s="122"/>
      <c r="B52" s="65"/>
      <c r="C52" s="12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372"/>
      <c r="P52" s="333"/>
    </row>
    <row r="53" spans="1:18" s="337" customFormat="1" ht="20.25" thickBot="1" thickTop="1">
      <c r="A53" s="122"/>
      <c r="B53" s="65"/>
      <c r="C53" s="136" t="s">
        <v>91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/>
      <c r="P53" s="333"/>
      <c r="R53" s="279"/>
    </row>
    <row r="54" spans="1:18" s="337" customFormat="1" ht="8.25" customHeight="1" thickTop="1">
      <c r="A54" s="122"/>
      <c r="B54" s="65"/>
      <c r="C54" s="137"/>
      <c r="D54" s="367"/>
      <c r="E54" s="367"/>
      <c r="F54" s="367"/>
      <c r="G54" s="367"/>
      <c r="H54" s="367"/>
      <c r="I54" s="367"/>
      <c r="J54" s="367"/>
      <c r="K54" s="368"/>
      <c r="L54" s="368"/>
      <c r="M54" s="368"/>
      <c r="N54" s="368"/>
      <c r="O54" s="368"/>
      <c r="P54" s="333"/>
      <c r="R54" s="279"/>
    </row>
    <row r="55" spans="1:18" s="337" customFormat="1" ht="15.75">
      <c r="A55" s="122"/>
      <c r="B55" s="65"/>
      <c r="C55" s="223"/>
      <c r="D55" s="279"/>
      <c r="E55" s="279"/>
      <c r="F55" s="279"/>
      <c r="G55" s="279"/>
      <c r="H55" s="279"/>
      <c r="I55" s="279"/>
      <c r="J55" s="279"/>
      <c r="K55" s="300"/>
      <c r="L55" s="300"/>
      <c r="M55" s="300"/>
      <c r="N55" s="279"/>
      <c r="O55" s="300"/>
      <c r="P55" s="333"/>
      <c r="R55" s="279"/>
    </row>
    <row r="56" spans="1:18" s="337" customFormat="1" ht="15.75">
      <c r="A56" s="122"/>
      <c r="B56" s="65"/>
      <c r="C56" s="26" t="s">
        <v>149</v>
      </c>
      <c r="D56" s="279"/>
      <c r="E56" s="279"/>
      <c r="F56" s="279"/>
      <c r="G56" s="279"/>
      <c r="H56" s="279"/>
      <c r="I56" s="279"/>
      <c r="J56" s="279"/>
      <c r="K56" s="300"/>
      <c r="L56" s="300"/>
      <c r="M56" s="300"/>
      <c r="N56" s="279"/>
      <c r="O56" s="300"/>
      <c r="P56" s="333"/>
      <c r="R56" s="279"/>
    </row>
    <row r="57" spans="1:18" s="337" customFormat="1" ht="15.75">
      <c r="A57" s="122"/>
      <c r="B57" s="65"/>
      <c r="C57" s="52" t="s">
        <v>162</v>
      </c>
      <c r="D57" s="279"/>
      <c r="E57" s="279"/>
      <c r="F57" s="279"/>
      <c r="G57" s="279"/>
      <c r="H57" s="279"/>
      <c r="I57" s="279"/>
      <c r="J57" s="279"/>
      <c r="K57" s="300"/>
      <c r="L57" s="300"/>
      <c r="M57" s="300"/>
      <c r="N57" s="279"/>
      <c r="O57" s="300"/>
      <c r="P57" s="333"/>
      <c r="R57" s="279"/>
    </row>
    <row r="58" spans="1:18" s="337" customFormat="1" ht="15.75">
      <c r="A58" s="122"/>
      <c r="B58" s="65"/>
      <c r="C58" s="52" t="s">
        <v>143</v>
      </c>
      <c r="D58" s="279"/>
      <c r="E58" s="279"/>
      <c r="F58" s="279"/>
      <c r="G58" s="279"/>
      <c r="H58" s="279"/>
      <c r="I58" s="279"/>
      <c r="J58" s="279"/>
      <c r="K58" s="300"/>
      <c r="L58" s="300"/>
      <c r="M58" s="300"/>
      <c r="O58" s="300"/>
      <c r="P58" s="333"/>
      <c r="R58" s="279"/>
    </row>
    <row r="59" spans="1:18" ht="9.75" customHeight="1" thickBot="1">
      <c r="A59" s="138"/>
      <c r="B59" s="139"/>
      <c r="C59" s="140"/>
      <c r="D59" s="378"/>
      <c r="E59" s="378"/>
      <c r="F59" s="378"/>
      <c r="G59" s="378"/>
      <c r="H59" s="378"/>
      <c r="I59" s="378"/>
      <c r="J59" s="378"/>
      <c r="K59" s="374"/>
      <c r="L59" s="374"/>
      <c r="M59" s="374"/>
      <c r="N59" s="374"/>
      <c r="O59" s="374"/>
      <c r="P59" s="340"/>
      <c r="R59" s="279"/>
    </row>
    <row r="60" spans="1:18" ht="16.5" thickTop="1">
      <c r="A60" s="38"/>
      <c r="B60" s="141"/>
      <c r="C60" s="52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279"/>
      <c r="Q60" s="279"/>
      <c r="R60" s="279"/>
    </row>
    <row r="61" spans="1:15" ht="15">
      <c r="A61" s="33"/>
      <c r="B61" s="25"/>
      <c r="C61" s="58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</row>
    <row r="62" spans="1:17" s="337" customFormat="1" ht="15" customHeight="1">
      <c r="A62" s="33"/>
      <c r="B62" s="247" t="s">
        <v>190</v>
      </c>
      <c r="C62" s="240"/>
      <c r="D62" s="494" t="str">
        <f>IF(COUNTA(D10:N10,D12:N27,D29:N31,D33:N36,D38:N40,D42:N44,D46:N46,D49:N51)/374*100=100,"OK - Table 3D is fully completed","WARNING - Table 3D is not fully completed, please fill in figure, L, M or 0")</f>
        <v>OK - Table 3D is fully completed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344"/>
      <c r="P62" s="296"/>
      <c r="Q62" s="370"/>
    </row>
    <row r="63" spans="1:17" s="337" customFormat="1" ht="15">
      <c r="A63" s="33"/>
      <c r="B63" s="229" t="s">
        <v>191</v>
      </c>
      <c r="C63" s="117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12"/>
      <c r="P63" s="297"/>
      <c r="Q63" s="370"/>
    </row>
    <row r="64" spans="1:17" s="337" customFormat="1" ht="15.75">
      <c r="A64" s="33"/>
      <c r="B64" s="248"/>
      <c r="C64" s="242" t="s">
        <v>537</v>
      </c>
      <c r="D64" s="287">
        <f aca="true" t="shared" si="2" ref="D64:L64">IF(D46="M",0,D46)-IF(D10="M",0,D10)-IF(D12="M",0,D12)-IF(D29="M",0,D29)-IF(D42="M",0,D42)</f>
        <v>0</v>
      </c>
      <c r="E64" s="287">
        <f t="shared" si="2"/>
        <v>0</v>
      </c>
      <c r="F64" s="287">
        <f t="shared" si="2"/>
        <v>0</v>
      </c>
      <c r="G64" s="287">
        <f t="shared" si="2"/>
        <v>0</v>
      </c>
      <c r="H64" s="287">
        <f t="shared" si="2"/>
        <v>0</v>
      </c>
      <c r="I64" s="287">
        <f t="shared" si="2"/>
        <v>0</v>
      </c>
      <c r="J64" s="287">
        <f t="shared" si="2"/>
        <v>0</v>
      </c>
      <c r="K64" s="287">
        <f t="shared" si="2"/>
        <v>0</v>
      </c>
      <c r="L64" s="287">
        <f t="shared" si="2"/>
        <v>0</v>
      </c>
      <c r="M64" s="287">
        <f>IF(M46="M",0,M46)-IF(M10="M",0,M10)-IF(M12="M",0,M12)-IF(M29="M",0,M29)-IF(M42="M",0,M42)</f>
        <v>-2.9103830456733704E-11</v>
      </c>
      <c r="N64" s="287">
        <f>IF(N46="M",0,N46)-IF(N10="M",0,N10)-IF(N12="M",0,N12)-IF(N29="M",0,N29)-IF(N42="M",0,N42)</f>
        <v>0</v>
      </c>
      <c r="O64" s="371"/>
      <c r="P64" s="297"/>
      <c r="Q64" s="370"/>
    </row>
    <row r="65" spans="1:17" s="337" customFormat="1" ht="15.75">
      <c r="A65" s="33"/>
      <c r="B65" s="248"/>
      <c r="C65" s="242" t="s">
        <v>538</v>
      </c>
      <c r="D65" s="287">
        <f>IF(D12="M",0,D12)-IF(D13="M",0,D13)-IF(D14="M",0,D14)-IF(D15="M",0,D15)-IF(D22="M",0,D22)-IF(D27="M",0,D27)</f>
        <v>0</v>
      </c>
      <c r="E65" s="287">
        <f aca="true" t="shared" si="3" ref="E65:J65">IF(E12="M",0,E12)-IF(E13="M",0,E13)-IF(E14="M",0,E14)-IF(E15="M",0,E15)-IF(E22="M",0,E22)-IF(E27="M",0,E27)</f>
        <v>0</v>
      </c>
      <c r="F65" s="287">
        <f t="shared" si="3"/>
        <v>0</v>
      </c>
      <c r="G65" s="287">
        <f t="shared" si="3"/>
        <v>0</v>
      </c>
      <c r="H65" s="287">
        <f t="shared" si="3"/>
        <v>0</v>
      </c>
      <c r="I65" s="287">
        <f t="shared" si="3"/>
        <v>0</v>
      </c>
      <c r="J65" s="287">
        <f t="shared" si="3"/>
        <v>0</v>
      </c>
      <c r="K65" s="287">
        <f>IF(K12="M",0,K12)-IF(K13="M",0,K13)-IF(K14="M",0,K14)-IF(K15="M",0,K15)-IF(K22="M",0,K22)-IF(K27="M",0,K27)</f>
        <v>0</v>
      </c>
      <c r="L65" s="287">
        <f>IF(L12="M",0,L12)-IF(L13="M",0,L13)-IF(L14="M",0,L14)-IF(L15="M",0,L15)-IF(L22="M",0,L22)-IF(L27="M",0,L27)</f>
        <v>0</v>
      </c>
      <c r="M65" s="287">
        <f>IF(M12="M",0,M12)-IF(M13="M",0,M13)-IF(M14="M",0,M14)-IF(M15="M",0,M15)-IF(M22="M",0,M22)-IF(M27="M",0,M27)</f>
        <v>0</v>
      </c>
      <c r="N65" s="287">
        <f>IF(N12="M",0,N12)-IF(N13="M",0,N13)-IF(N14="M",0,N14)-IF(N15="M",0,N15)-IF(N22="M",0,N22)-IF(N27="M",0,N27)</f>
        <v>0</v>
      </c>
      <c r="O65" s="371"/>
      <c r="P65" s="297"/>
      <c r="Q65" s="370"/>
    </row>
    <row r="66" spans="1:17" s="337" customFormat="1" ht="15.75">
      <c r="A66" s="33"/>
      <c r="B66" s="248"/>
      <c r="C66" s="149" t="s">
        <v>539</v>
      </c>
      <c r="D66" s="287">
        <f>IF(D15="M",0,D15)-IF(D18="M",0,D18)-IF(D19="M",0,D19)</f>
        <v>0</v>
      </c>
      <c r="E66" s="287">
        <f aca="true" t="shared" si="4" ref="E66:J66">IF(E15="M",0,E15)-IF(E18="M",0,E18)-IF(E19="M",0,E19)</f>
        <v>0</v>
      </c>
      <c r="F66" s="287">
        <f t="shared" si="4"/>
        <v>0</v>
      </c>
      <c r="G66" s="287">
        <f t="shared" si="4"/>
        <v>0</v>
      </c>
      <c r="H66" s="287">
        <f t="shared" si="4"/>
        <v>0</v>
      </c>
      <c r="I66" s="287">
        <f t="shared" si="4"/>
        <v>0</v>
      </c>
      <c r="J66" s="287">
        <f t="shared" si="4"/>
        <v>0</v>
      </c>
      <c r="K66" s="287">
        <f>IF(K15="M",0,K15)-IF(K18="M",0,K18)-IF(K19="M",0,K19)</f>
        <v>0</v>
      </c>
      <c r="L66" s="287">
        <f>IF(L15="M",0,L15)-IF(L18="M",0,L18)-IF(L19="M",0,L19)</f>
        <v>1.0516032489249483E-12</v>
      </c>
      <c r="M66" s="287">
        <f>IF(M15="M",0,M15)-IF(M18="M",0,M18)-IF(M19="M",0,M19)</f>
        <v>0</v>
      </c>
      <c r="N66" s="287">
        <f>IF(N15="M",0,N15)-IF(N18="M",0,N18)-IF(N19="M",0,N19)</f>
        <v>0</v>
      </c>
      <c r="O66" s="371"/>
      <c r="P66" s="297"/>
      <c r="Q66" s="370"/>
    </row>
    <row r="67" spans="1:17" s="337" customFormat="1" ht="15.75">
      <c r="A67" s="33"/>
      <c r="B67" s="248"/>
      <c r="C67" s="242" t="s">
        <v>540</v>
      </c>
      <c r="D67" s="287">
        <f>IF(D15="M",0,D15)-IF(D16="M",0,D16)-IF(D17="M",0,D17)</f>
        <v>0</v>
      </c>
      <c r="E67" s="287">
        <f aca="true" t="shared" si="5" ref="E67:J67">IF(E15="M",0,E15)-IF(E16="M",0,E16)-IF(E17="M",0,E17)</f>
        <v>0</v>
      </c>
      <c r="F67" s="287">
        <f t="shared" si="5"/>
        <v>0</v>
      </c>
      <c r="G67" s="287">
        <f t="shared" si="5"/>
        <v>0</v>
      </c>
      <c r="H67" s="287">
        <f t="shared" si="5"/>
        <v>0</v>
      </c>
      <c r="I67" s="287">
        <f t="shared" si="5"/>
        <v>0</v>
      </c>
      <c r="J67" s="287">
        <f t="shared" si="5"/>
        <v>0</v>
      </c>
      <c r="K67" s="287">
        <f>IF(K15="M",0,K15)-IF(K16="M",0,K16)-IF(K17="M",0,K17)</f>
        <v>0</v>
      </c>
      <c r="L67" s="287">
        <f>IF(L15="M",0,L15)-IF(L16="M",0,L16)-IF(L17="M",0,L17)</f>
        <v>0</v>
      </c>
      <c r="M67" s="287">
        <f>IF(M15="M",0,M15)-IF(M16="M",0,M16)-IF(M17="M",0,M17)</f>
        <v>0</v>
      </c>
      <c r="N67" s="287">
        <f>IF(N15="M",0,N15)-IF(N16="M",0,N16)-IF(N17="M",0,N17)</f>
        <v>0</v>
      </c>
      <c r="O67" s="371"/>
      <c r="P67" s="297"/>
      <c r="Q67" s="370"/>
    </row>
    <row r="68" spans="1:17" s="337" customFormat="1" ht="15.75">
      <c r="A68" s="33"/>
      <c r="B68" s="248"/>
      <c r="C68" s="242" t="s">
        <v>541</v>
      </c>
      <c r="D68" s="287">
        <f>IF(D19="M",0,D19)-IF(D20="M",0,D20)-IF(D21="M",0,D21)</f>
        <v>0</v>
      </c>
      <c r="E68" s="287">
        <f aca="true" t="shared" si="6" ref="E68:J68">IF(E19="M",0,E19)-IF(E20="M",0,E20)-IF(E21="M",0,E21)</f>
        <v>0</v>
      </c>
      <c r="F68" s="287">
        <f t="shared" si="6"/>
        <v>0</v>
      </c>
      <c r="G68" s="287">
        <f t="shared" si="6"/>
        <v>0</v>
      </c>
      <c r="H68" s="287">
        <f t="shared" si="6"/>
        <v>0</v>
      </c>
      <c r="I68" s="287">
        <f t="shared" si="6"/>
        <v>0</v>
      </c>
      <c r="J68" s="287">
        <f t="shared" si="6"/>
        <v>0</v>
      </c>
      <c r="K68" s="287">
        <f>IF(K19="M",0,K19)-IF(K20="M",0,K20)-IF(K21="M",0,K21)</f>
        <v>0</v>
      </c>
      <c r="L68" s="287">
        <f>IF(L19="M",0,L19)-IF(L20="M",0,L20)-IF(L21="M",0,L21)</f>
        <v>0</v>
      </c>
      <c r="M68" s="287">
        <f>IF(M19="M",0,M19)-IF(M20="M",0,M20)-IF(M21="M",0,M21)</f>
        <v>0</v>
      </c>
      <c r="N68" s="287">
        <f>IF(N19="M",0,N19)-IF(N20="M",0,N20)-IF(N21="M",0,N21)</f>
        <v>0</v>
      </c>
      <c r="O68" s="371"/>
      <c r="P68" s="297"/>
      <c r="Q68" s="370"/>
    </row>
    <row r="69" spans="1:17" s="337" customFormat="1" ht="15.75">
      <c r="A69" s="33"/>
      <c r="B69" s="248"/>
      <c r="C69" s="242" t="s">
        <v>542</v>
      </c>
      <c r="D69" s="287">
        <f>IF(D22="M",0,D22)-IF(D23="M",0,D23)-IF(D24="M",0,D24)</f>
        <v>0</v>
      </c>
      <c r="E69" s="287">
        <f aca="true" t="shared" si="7" ref="E69:J69">IF(E22="M",0,E22)-IF(E23="M",0,E23)-IF(E24="M",0,E24)</f>
        <v>0</v>
      </c>
      <c r="F69" s="287">
        <f t="shared" si="7"/>
        <v>0</v>
      </c>
      <c r="G69" s="287">
        <f t="shared" si="7"/>
        <v>0</v>
      </c>
      <c r="H69" s="287">
        <f t="shared" si="7"/>
        <v>0</v>
      </c>
      <c r="I69" s="287">
        <f t="shared" si="7"/>
        <v>0</v>
      </c>
      <c r="J69" s="287">
        <f t="shared" si="7"/>
        <v>0</v>
      </c>
      <c r="K69" s="287">
        <f>IF(K22="M",0,K22)-IF(K23="M",0,K23)-IF(K24="M",0,K24)</f>
        <v>0</v>
      </c>
      <c r="L69" s="287">
        <f>IF(L22="M",0,L22)-IF(L23="M",0,L23)-IF(L24="M",0,L24)</f>
        <v>0</v>
      </c>
      <c r="M69" s="287">
        <f>IF(M22="M",0,M22)-IF(M23="M",0,M23)-IF(M24="M",0,M24)</f>
        <v>0</v>
      </c>
      <c r="N69" s="287">
        <f>IF(N22="M",0,N22)-IF(N23="M",0,N23)-IF(N24="M",0,N24)</f>
        <v>0</v>
      </c>
      <c r="O69" s="371"/>
      <c r="P69" s="297"/>
      <c r="Q69" s="370"/>
    </row>
    <row r="70" spans="1:17" s="337" customFormat="1" ht="15.75">
      <c r="A70" s="33"/>
      <c r="B70" s="248"/>
      <c r="C70" s="242" t="s">
        <v>543</v>
      </c>
      <c r="D70" s="287">
        <f>IF(D24="M",0,D24)-IF(D25="M",0,D25)-IF(D26="M",0,D26)</f>
        <v>0</v>
      </c>
      <c r="E70" s="287">
        <f aca="true" t="shared" si="8" ref="E70:J70">IF(E24="M",0,E24)-IF(E25="M",0,E25)-IF(E26="M",0,E26)</f>
        <v>0</v>
      </c>
      <c r="F70" s="287">
        <f t="shared" si="8"/>
        <v>0</v>
      </c>
      <c r="G70" s="287">
        <f t="shared" si="8"/>
        <v>0</v>
      </c>
      <c r="H70" s="287">
        <f t="shared" si="8"/>
        <v>0</v>
      </c>
      <c r="I70" s="287">
        <f t="shared" si="8"/>
        <v>0</v>
      </c>
      <c r="J70" s="287">
        <f t="shared" si="8"/>
        <v>0</v>
      </c>
      <c r="K70" s="287">
        <f>IF(K24="M",0,K24)-IF(K25="M",0,K25)-IF(K26="M",0,K26)</f>
        <v>0</v>
      </c>
      <c r="L70" s="287">
        <f>IF(L24="M",0,L24)-IF(L25="M",0,L25)-IF(L26="M",0,L26)</f>
        <v>0</v>
      </c>
      <c r="M70" s="287">
        <f>IF(M24="M",0,M24)-IF(M25="M",0,M25)-IF(M26="M",0,M26)</f>
        <v>0</v>
      </c>
      <c r="N70" s="287">
        <f>IF(N24="M",0,N24)-IF(N25="M",0,N25)-IF(N26="M",0,N26)</f>
        <v>0</v>
      </c>
      <c r="O70" s="371"/>
      <c r="P70" s="297"/>
      <c r="Q70" s="370"/>
    </row>
    <row r="71" spans="1:17" s="337" customFormat="1" ht="23.25">
      <c r="A71" s="33"/>
      <c r="B71" s="248"/>
      <c r="C71" s="242" t="s">
        <v>544</v>
      </c>
      <c r="D71" s="287">
        <f>IF(D29="M",0,D29)-IF(D30="M",0,D30)-IF(D31="M",0,D31)-IF(D33="M",0,D33)-IF(D34="M",0,D34)-IF(D36="M",0,D36)-IF(D38="M",0,D38)-IF(D39="M",0,D39)-IF(D40="M",0,D40)</f>
        <v>6.821210263296962E-13</v>
      </c>
      <c r="E71" s="287">
        <f aca="true" t="shared" si="9" ref="E71:J71">IF(E29="M",0,E29)-IF(E30="M",0,E30)-IF(E31="M",0,E31)-IF(E33="M",0,E33)-IF(E34="M",0,E34)-IF(E36="M",0,E36)-IF(E38="M",0,E38)-IF(E39="M",0,E39)-IF(E40="M",0,E40)</f>
        <v>0</v>
      </c>
      <c r="F71" s="287">
        <f t="shared" si="9"/>
        <v>0</v>
      </c>
      <c r="G71" s="287">
        <f t="shared" si="9"/>
        <v>0</v>
      </c>
      <c r="H71" s="287">
        <f t="shared" si="9"/>
        <v>0</v>
      </c>
      <c r="I71" s="287">
        <f t="shared" si="9"/>
        <v>0</v>
      </c>
      <c r="J71" s="287">
        <f t="shared" si="9"/>
        <v>0</v>
      </c>
      <c r="K71" s="287">
        <f>IF(K29="M",0,K29)-IF(K30="M",0,K30)-IF(K31="M",0,K31)-IF(K33="M",0,K33)-IF(K34="M",0,K34)-IF(K36="M",0,K36)-IF(K38="M",0,K38)-IF(K39="M",0,K39)-IF(K40="M",0,K40)</f>
        <v>0</v>
      </c>
      <c r="L71" s="287">
        <f>IF(L29="M",0,L29)-IF(L30="M",0,L30)-IF(L31="M",0,L31)-IF(L33="M",0,L33)-IF(L34="M",0,L34)-IF(L36="M",0,L36)-IF(L38="M",0,L38)-IF(L39="M",0,L39)-IF(L40="M",0,L40)</f>
        <v>0</v>
      </c>
      <c r="M71" s="287">
        <f>IF(M29="M",0,M29)-IF(M30="M",0,M30)-IF(M31="M",0,M31)-IF(M33="M",0,M33)-IF(M34="M",0,M34)-IF(M36="M",0,M36)-IF(M38="M",0,M38)-IF(M39="M",0,M39)-IF(M40="M",0,M40)</f>
        <v>0</v>
      </c>
      <c r="N71" s="287">
        <f>IF(N29="M",0,N29)-IF(N30="M",0,N30)-IF(N31="M",0,N31)-IF(N33="M",0,N33)-IF(N34="M",0,N34)-IF(N36="M",0,N36)-IF(N38="M",0,N38)-IF(N39="M",0,N39)-IF(N40="M",0,N40)</f>
        <v>0</v>
      </c>
      <c r="O71" s="371"/>
      <c r="P71" s="297"/>
      <c r="Q71" s="370"/>
    </row>
    <row r="72" spans="1:16" s="337" customFormat="1" ht="15.75">
      <c r="A72" s="33"/>
      <c r="B72" s="248"/>
      <c r="C72" s="242" t="s">
        <v>545</v>
      </c>
      <c r="D72" s="287">
        <f>IF(D42="M",0,D42)-IF(D43="M",0,D43)-IF(D44="M",0,D44)</f>
        <v>0</v>
      </c>
      <c r="E72" s="287">
        <f aca="true" t="shared" si="10" ref="E72:J72">IF(E42="M",0,E42)-IF(E43="M",0,E43)-IF(E44="M",0,E44)</f>
        <v>0</v>
      </c>
      <c r="F72" s="287">
        <f t="shared" si="10"/>
        <v>0</v>
      </c>
      <c r="G72" s="287">
        <f t="shared" si="10"/>
        <v>0</v>
      </c>
      <c r="H72" s="287">
        <f t="shared" si="10"/>
        <v>0</v>
      </c>
      <c r="I72" s="287">
        <f t="shared" si="10"/>
        <v>0</v>
      </c>
      <c r="J72" s="287">
        <f t="shared" si="10"/>
        <v>0</v>
      </c>
      <c r="K72" s="287">
        <f>IF(K42="M",0,K42)-IF(K43="M",0,K43)-IF(K44="M",0,K44)</f>
        <v>0</v>
      </c>
      <c r="L72" s="287">
        <f>IF(L42="M",0,L42)-IF(L43="M",0,L43)-IF(L44="M",0,L44)</f>
        <v>0</v>
      </c>
      <c r="M72" s="287">
        <f>IF(M42="M",0,M42)-IF(M43="M",0,M43)-IF(M44="M",0,M44)</f>
        <v>0</v>
      </c>
      <c r="N72" s="287">
        <f>IF(N42="M",0,N42)-IF(N43="M",0,N43)-IF(N44="M",0,N44)</f>
        <v>0</v>
      </c>
      <c r="O72" s="312"/>
      <c r="P72" s="297"/>
    </row>
    <row r="73" spans="1:16" s="337" customFormat="1" ht="15.75">
      <c r="A73" s="33"/>
      <c r="B73" s="248"/>
      <c r="C73" s="242" t="s">
        <v>546</v>
      </c>
      <c r="D73" s="287">
        <f>IF(D49="M",0,D49)-IF(D50="M",0,D50)+IF(D51="M",0,D51)</f>
        <v>0</v>
      </c>
      <c r="E73" s="287">
        <f aca="true" t="shared" si="11" ref="E73:J73">IF(E49="M",0,E49)-IF(E50="M",0,E50)+IF(E51="M",0,E51)</f>
        <v>0</v>
      </c>
      <c r="F73" s="287">
        <f t="shared" si="11"/>
        <v>0</v>
      </c>
      <c r="G73" s="287">
        <f t="shared" si="11"/>
        <v>0</v>
      </c>
      <c r="H73" s="287">
        <f t="shared" si="11"/>
        <v>0</v>
      </c>
      <c r="I73" s="287">
        <f t="shared" si="11"/>
        <v>0</v>
      </c>
      <c r="J73" s="287">
        <f t="shared" si="11"/>
        <v>0</v>
      </c>
      <c r="K73" s="287">
        <f>IF(K49="M",0,K49)-IF(K50="M",0,K50)+IF(K51="M",0,K51)</f>
        <v>0</v>
      </c>
      <c r="L73" s="287">
        <f>IF(L49="M",0,L49)-IF(L50="M",0,L50)+IF(L51="M",0,L51)</f>
        <v>0</v>
      </c>
      <c r="M73" s="287">
        <f>IF(M49="M",0,M49)-IF(M50="M",0,M50)+IF(M51="M",0,M51)</f>
        <v>0</v>
      </c>
      <c r="N73" s="287">
        <f>IF(N49="M",0,N49)-IF(N50="M",0,N50)+IF(N51="M",0,N51)</f>
        <v>0</v>
      </c>
      <c r="O73" s="312"/>
      <c r="P73" s="297"/>
    </row>
    <row r="74" spans="1:16" s="337" customFormat="1" ht="15.75">
      <c r="A74" s="33"/>
      <c r="B74" s="244" t="s">
        <v>466</v>
      </c>
      <c r="C74" s="249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312"/>
      <c r="P74" s="297"/>
    </row>
    <row r="75" spans="1:16" s="337" customFormat="1" ht="15.75">
      <c r="A75" s="33"/>
      <c r="B75" s="250"/>
      <c r="C75" s="246" t="s">
        <v>547</v>
      </c>
      <c r="D75" s="286">
        <f>IF('Table 1'!E13="M",0,'Table 1'!E13)+IF(D10="M",0,D10)</f>
        <v>0</v>
      </c>
      <c r="E75" s="286">
        <f>IF('Table 1'!F13="M",0,'Table 1'!F13)+IF(E10="M",0,E10)</f>
        <v>0</v>
      </c>
      <c r="F75" s="286">
        <f>IF('Table 1'!G13="M",0,'Table 1'!G13)+IF(F10="M",0,F10)</f>
        <v>0</v>
      </c>
      <c r="G75" s="286">
        <f>IF('Table 1'!H13="M",0,'Table 1'!H13)+IF(G10="M",0,G10)</f>
        <v>0</v>
      </c>
      <c r="H75" s="286">
        <f>IF('Table 1'!I13="M",0,'Table 1'!I13)+IF(H10="M",0,H10)</f>
        <v>0</v>
      </c>
      <c r="I75" s="286">
        <f>IF('Table 1'!J13="M",0,'Table 1'!J13)+IF(I10="M",0,I10)</f>
        <v>0</v>
      </c>
      <c r="J75" s="286">
        <f>IF('Table 1'!K13="M",0,'Table 1'!K13)+IF(J10="M",0,J10)</f>
        <v>0</v>
      </c>
      <c r="K75" s="286">
        <f>IF('Table 1'!L13="M",0,'Table 1'!L13)+IF(K10="M",0,K10)</f>
        <v>0</v>
      </c>
      <c r="L75" s="286">
        <f>IF('Table 1'!M13="M",0,'Table 1'!M13)+IF(L10="M",0,L10)</f>
        <v>0</v>
      </c>
      <c r="M75" s="286">
        <f>IF('Table 1'!N13="M",0,'Table 1'!N13)+IF(M10="M",0,M10)</f>
        <v>0</v>
      </c>
      <c r="N75" s="286">
        <f>IF('Table 1'!O13="M",0,'Table 1'!O13)+IF(N10="M",0,N10)</f>
        <v>0</v>
      </c>
      <c r="O75" s="346"/>
      <c r="P75" s="347"/>
    </row>
  </sheetData>
  <sheetProtection password="CA3F" sheet="1" objects="1" scenarios="1" formatCells="0"/>
  <mergeCells count="2">
    <mergeCell ref="D62:N62"/>
    <mergeCell ref="D6:N6"/>
  </mergeCells>
  <conditionalFormatting sqref="D62:N62">
    <cfRule type="cellIs" priority="1" dxfId="1" operator="notEqual" stopIfTrue="1">
      <formula>"OK - Table 3D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R75"/>
  <sheetViews>
    <sheetView showGridLines="0" defaultGridColor="0" zoomScale="70" zoomScaleNormal="70" colorId="22" workbookViewId="0" topLeftCell="B25">
      <selection activeCell="C1" sqref="C1"/>
    </sheetView>
  </sheetViews>
  <sheetFormatPr defaultColWidth="9.77734375" defaultRowHeight="15"/>
  <cols>
    <col min="1" max="1" width="36.10546875" style="300" hidden="1" customWidth="1"/>
    <col min="2" max="2" width="3.77734375" style="178" customWidth="1"/>
    <col min="3" max="3" width="72.4453125" style="341" customWidth="1"/>
    <col min="4" max="10" width="10.99609375" style="178" customWidth="1"/>
    <col min="11" max="13" width="10.77734375" style="178" customWidth="1"/>
    <col min="14" max="14" width="10.6640625" style="178" customWidth="1"/>
    <col min="15" max="15" width="87.5546875" style="178" customWidth="1"/>
    <col min="16" max="16" width="5.3359375" style="178" customWidth="1"/>
    <col min="17" max="17" width="0.9921875" style="178" customWidth="1"/>
    <col min="18" max="18" width="0.55078125" style="178" customWidth="1"/>
    <col min="19" max="19" width="9.77734375" style="178" customWidth="1"/>
    <col min="20" max="20" width="40.77734375" style="178" customWidth="1"/>
    <col min="21" max="16384" width="9.77734375" style="178" customWidth="1"/>
  </cols>
  <sheetData>
    <row r="1" spans="1:18" ht="9.75" customHeight="1">
      <c r="A1" s="40"/>
      <c r="B1" s="40"/>
      <c r="C1" s="117"/>
      <c r="D1" s="42"/>
      <c r="E1" s="42"/>
      <c r="F1" s="42"/>
      <c r="G1" s="42"/>
      <c r="H1" s="42"/>
      <c r="I1" s="42"/>
      <c r="J1" s="42"/>
      <c r="K1" s="118"/>
      <c r="L1" s="118"/>
      <c r="M1" s="118"/>
      <c r="N1" s="118"/>
      <c r="O1" s="352"/>
      <c r="P1" s="352"/>
      <c r="R1" s="279"/>
    </row>
    <row r="2" spans="1:18" ht="18">
      <c r="A2" s="38"/>
      <c r="B2" s="119" t="s">
        <v>43</v>
      </c>
      <c r="C2" s="49" t="s">
        <v>80</v>
      </c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R2" s="279"/>
    </row>
    <row r="3" spans="1:18" ht="18">
      <c r="A3" s="38"/>
      <c r="B3" s="119"/>
      <c r="C3" s="49" t="s">
        <v>81</v>
      </c>
      <c r="D3" s="24"/>
      <c r="E3" s="24"/>
      <c r="F3" s="24"/>
      <c r="G3" s="24"/>
      <c r="H3" s="24"/>
      <c r="I3" s="24"/>
      <c r="J3" s="24"/>
      <c r="K3" s="25"/>
      <c r="L3" s="25"/>
      <c r="M3" s="25"/>
      <c r="N3" s="25"/>
      <c r="R3" s="279"/>
    </row>
    <row r="4" spans="1:18" ht="16.5" thickBot="1">
      <c r="A4" s="38"/>
      <c r="B4" s="119"/>
      <c r="C4" s="56"/>
      <c r="D4" s="39"/>
      <c r="E4" s="39"/>
      <c r="F4" s="39"/>
      <c r="G4" s="39"/>
      <c r="H4" s="39"/>
      <c r="I4" s="39"/>
      <c r="J4" s="39"/>
      <c r="K4" s="25"/>
      <c r="L4" s="25"/>
      <c r="M4" s="25"/>
      <c r="N4" s="25"/>
      <c r="R4" s="279"/>
    </row>
    <row r="5" spans="1:18" ht="16.5" thickTop="1">
      <c r="A5" s="120"/>
      <c r="B5" s="121"/>
      <c r="C5" s="51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22"/>
      <c r="P5" s="323"/>
      <c r="R5" s="279"/>
    </row>
    <row r="6" spans="1:16" ht="15.75">
      <c r="A6" s="122"/>
      <c r="B6" s="65"/>
      <c r="C6" s="303" t="str">
        <f>'Cover page'!E13</f>
        <v>Member state: Hungary</v>
      </c>
      <c r="D6" s="487" t="s">
        <v>2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325"/>
      <c r="P6" s="333"/>
    </row>
    <row r="7" spans="1:16" ht="15.75">
      <c r="A7" s="122"/>
      <c r="B7" s="65"/>
      <c r="C7" s="304" t="s">
        <v>101</v>
      </c>
      <c r="D7" s="30">
        <f>'Table 1'!E5</f>
        <v>1995</v>
      </c>
      <c r="E7" s="30">
        <f>'Table 1'!F5</f>
        <v>1996</v>
      </c>
      <c r="F7" s="30">
        <f>'Table 1'!G5</f>
        <v>1997</v>
      </c>
      <c r="G7" s="30">
        <f>'Table 1'!H5</f>
        <v>1998</v>
      </c>
      <c r="H7" s="30">
        <f>'Table 1'!I5</f>
        <v>1999</v>
      </c>
      <c r="I7" s="30">
        <f>'Table 1'!J5</f>
        <v>2000</v>
      </c>
      <c r="J7" s="30">
        <f>'Table 1'!K5</f>
        <v>2001</v>
      </c>
      <c r="K7" s="30">
        <f>'Table 1'!L5</f>
        <v>2002</v>
      </c>
      <c r="L7" s="30">
        <f>'Table 1'!M5</f>
        <v>2003</v>
      </c>
      <c r="M7" s="30">
        <f>'Table 1'!N5</f>
        <v>2004</v>
      </c>
      <c r="N7" s="30">
        <f>'Table 1'!O5</f>
        <v>2005</v>
      </c>
      <c r="O7" s="327"/>
      <c r="P7" s="333"/>
    </row>
    <row r="8" spans="1:16" ht="15.75">
      <c r="A8" s="122"/>
      <c r="B8" s="65"/>
      <c r="C8" s="303" t="str">
        <f>'Cover page'!E14</f>
        <v>Date: 04/16/2010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349"/>
      <c r="P8" s="333"/>
    </row>
    <row r="9" spans="1:16" ht="10.5" customHeight="1" thickBot="1">
      <c r="A9" s="122"/>
      <c r="B9" s="65"/>
      <c r="C9" s="53"/>
      <c r="D9" s="72"/>
      <c r="E9" s="72"/>
      <c r="F9" s="72"/>
      <c r="G9" s="72"/>
      <c r="H9" s="72"/>
      <c r="I9" s="72"/>
      <c r="J9" s="72"/>
      <c r="K9" s="72"/>
      <c r="L9" s="72"/>
      <c r="M9" s="72"/>
      <c r="N9" s="142"/>
      <c r="O9" s="362"/>
      <c r="P9" s="333"/>
    </row>
    <row r="10" spans="1:16" ht="17.25" thickBot="1" thickTop="1">
      <c r="A10" s="109" t="s">
        <v>386</v>
      </c>
      <c r="B10" s="65"/>
      <c r="C10" s="123" t="s">
        <v>116</v>
      </c>
      <c r="D10" s="386">
        <v>-114</v>
      </c>
      <c r="E10" s="386">
        <v>-41592</v>
      </c>
      <c r="F10" s="386">
        <v>-8720</v>
      </c>
      <c r="G10" s="386">
        <v>35422</v>
      </c>
      <c r="H10" s="386">
        <v>18781</v>
      </c>
      <c r="I10" s="386">
        <v>14537.002999999924</v>
      </c>
      <c r="J10" s="386">
        <v>-70489</v>
      </c>
      <c r="K10" s="386">
        <v>51352</v>
      </c>
      <c r="L10" s="386">
        <v>241855</v>
      </c>
      <c r="M10" s="387">
        <v>61672</v>
      </c>
      <c r="N10" s="387">
        <v>37323</v>
      </c>
      <c r="O10" s="165"/>
      <c r="P10" s="333"/>
    </row>
    <row r="11" spans="1:16" ht="6" customHeight="1" thickTop="1">
      <c r="A11" s="106"/>
      <c r="B11" s="65"/>
      <c r="C11" s="124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94"/>
      <c r="O11" s="162"/>
      <c r="P11" s="333"/>
    </row>
    <row r="12" spans="1:16" s="298" customFormat="1" ht="16.5" customHeight="1">
      <c r="A12" s="109" t="s">
        <v>387</v>
      </c>
      <c r="B12" s="125"/>
      <c r="C12" s="126" t="s">
        <v>144</v>
      </c>
      <c r="D12" s="186">
        <f>D13+D14+D15+D22+D27</f>
        <v>16005</v>
      </c>
      <c r="E12" s="186">
        <f aca="true" t="shared" si="0" ref="E12:L12">E13+E14+E15+E22+E27</f>
        <v>12796</v>
      </c>
      <c r="F12" s="186">
        <f t="shared" si="0"/>
        <v>38793</v>
      </c>
      <c r="G12" s="186">
        <f t="shared" si="0"/>
        <v>4824</v>
      </c>
      <c r="H12" s="186">
        <f t="shared" si="0"/>
        <v>-92539</v>
      </c>
      <c r="I12" s="186">
        <f t="shared" si="0"/>
        <v>20646</v>
      </c>
      <c r="J12" s="186">
        <f t="shared" si="0"/>
        <v>15033</v>
      </c>
      <c r="K12" s="186">
        <f t="shared" si="0"/>
        <v>27910</v>
      </c>
      <c r="L12" s="186">
        <f t="shared" si="0"/>
        <v>15031</v>
      </c>
      <c r="M12" s="186">
        <f>M13+M14+M15+M22+M27</f>
        <v>36672</v>
      </c>
      <c r="N12" s="187">
        <f>N13+N14+N15+N22+N27</f>
        <v>19550</v>
      </c>
      <c r="O12" s="169"/>
      <c r="P12" s="363"/>
    </row>
    <row r="13" spans="1:16" s="298" customFormat="1" ht="16.5" customHeight="1">
      <c r="A13" s="109" t="s">
        <v>388</v>
      </c>
      <c r="B13" s="127"/>
      <c r="C13" s="128" t="s">
        <v>85</v>
      </c>
      <c r="D13" s="388">
        <v>1460</v>
      </c>
      <c r="E13" s="388">
        <v>384</v>
      </c>
      <c r="F13" s="388">
        <v>2776</v>
      </c>
      <c r="G13" s="389">
        <v>-7476</v>
      </c>
      <c r="H13" s="389">
        <v>4</v>
      </c>
      <c r="I13" s="389">
        <v>-158</v>
      </c>
      <c r="J13" s="389">
        <v>0</v>
      </c>
      <c r="K13" s="389">
        <v>-1</v>
      </c>
      <c r="L13" s="389">
        <v>4579</v>
      </c>
      <c r="M13" s="389">
        <v>1099</v>
      </c>
      <c r="N13" s="389">
        <v>-1843</v>
      </c>
      <c r="O13" s="169"/>
      <c r="P13" s="363"/>
    </row>
    <row r="14" spans="1:16" s="298" customFormat="1" ht="16.5" customHeight="1">
      <c r="A14" s="109" t="s">
        <v>389</v>
      </c>
      <c r="B14" s="127"/>
      <c r="C14" s="128" t="s">
        <v>94</v>
      </c>
      <c r="D14" s="388">
        <v>-5682</v>
      </c>
      <c r="E14" s="388">
        <v>-1602</v>
      </c>
      <c r="F14" s="388">
        <v>-598</v>
      </c>
      <c r="G14" s="389">
        <v>-2001</v>
      </c>
      <c r="H14" s="389">
        <v>-7569</v>
      </c>
      <c r="I14" s="389">
        <v>0</v>
      </c>
      <c r="J14" s="389">
        <v>0</v>
      </c>
      <c r="K14" s="389">
        <v>0</v>
      </c>
      <c r="L14" s="389">
        <v>0</v>
      </c>
      <c r="M14" s="389">
        <v>0</v>
      </c>
      <c r="N14" s="389">
        <v>0</v>
      </c>
      <c r="O14" s="169"/>
      <c r="P14" s="363"/>
    </row>
    <row r="15" spans="1:16" s="298" customFormat="1" ht="16.5" customHeight="1">
      <c r="A15" s="109" t="s">
        <v>390</v>
      </c>
      <c r="B15" s="127"/>
      <c r="C15" s="128" t="s">
        <v>44</v>
      </c>
      <c r="D15" s="389">
        <v>25</v>
      </c>
      <c r="E15" s="389">
        <v>60</v>
      </c>
      <c r="F15" s="389">
        <v>18</v>
      </c>
      <c r="G15" s="389">
        <v>52</v>
      </c>
      <c r="H15" s="389">
        <v>41</v>
      </c>
      <c r="I15" s="389">
        <v>65</v>
      </c>
      <c r="J15" s="389">
        <v>168</v>
      </c>
      <c r="K15" s="389">
        <v>-92</v>
      </c>
      <c r="L15" s="389">
        <v>47</v>
      </c>
      <c r="M15" s="389">
        <v>70</v>
      </c>
      <c r="N15" s="389">
        <v>40</v>
      </c>
      <c r="O15" s="169"/>
      <c r="P15" s="363"/>
    </row>
    <row r="16" spans="1:16" s="298" customFormat="1" ht="16.5" customHeight="1">
      <c r="A16" s="109" t="s">
        <v>391</v>
      </c>
      <c r="B16" s="127"/>
      <c r="C16" s="129" t="s">
        <v>75</v>
      </c>
      <c r="D16" s="388">
        <v>30</v>
      </c>
      <c r="E16" s="388">
        <v>75</v>
      </c>
      <c r="F16" s="388">
        <v>84</v>
      </c>
      <c r="G16" s="389">
        <v>427</v>
      </c>
      <c r="H16" s="389">
        <v>202</v>
      </c>
      <c r="I16" s="389">
        <v>65</v>
      </c>
      <c r="J16" s="389">
        <v>190</v>
      </c>
      <c r="K16" s="389">
        <v>35.82</v>
      </c>
      <c r="L16" s="389">
        <v>115.753</v>
      </c>
      <c r="M16" s="389">
        <v>138.55</v>
      </c>
      <c r="N16" s="389">
        <v>169</v>
      </c>
      <c r="O16" s="169"/>
      <c r="P16" s="363"/>
    </row>
    <row r="17" spans="1:16" s="298" customFormat="1" ht="16.5" customHeight="1">
      <c r="A17" s="109" t="s">
        <v>392</v>
      </c>
      <c r="B17" s="127"/>
      <c r="C17" s="128" t="s">
        <v>76</v>
      </c>
      <c r="D17" s="388">
        <v>-5</v>
      </c>
      <c r="E17" s="388">
        <v>-15</v>
      </c>
      <c r="F17" s="388">
        <v>-66</v>
      </c>
      <c r="G17" s="389">
        <v>-375</v>
      </c>
      <c r="H17" s="389">
        <v>-161</v>
      </c>
      <c r="I17" s="389">
        <v>0</v>
      </c>
      <c r="J17" s="389">
        <v>-22</v>
      </c>
      <c r="K17" s="389">
        <v>-127.82</v>
      </c>
      <c r="L17" s="389">
        <v>-68.75300000000001</v>
      </c>
      <c r="M17" s="389">
        <v>-68.55</v>
      </c>
      <c r="N17" s="389">
        <v>-129</v>
      </c>
      <c r="O17" s="169"/>
      <c r="P17" s="363"/>
    </row>
    <row r="18" spans="1:16" s="298" customFormat="1" ht="16.5" customHeight="1">
      <c r="A18" s="237" t="s">
        <v>456</v>
      </c>
      <c r="B18" s="127"/>
      <c r="C18" s="129" t="s">
        <v>136</v>
      </c>
      <c r="D18" s="388">
        <v>0</v>
      </c>
      <c r="E18" s="388">
        <v>0</v>
      </c>
      <c r="F18" s="388">
        <v>0</v>
      </c>
      <c r="G18" s="389">
        <v>0</v>
      </c>
      <c r="H18" s="389">
        <v>0</v>
      </c>
      <c r="I18" s="389">
        <v>0</v>
      </c>
      <c r="J18" s="389">
        <v>0</v>
      </c>
      <c r="K18" s="389">
        <v>0</v>
      </c>
      <c r="L18" s="389">
        <v>0</v>
      </c>
      <c r="M18" s="389">
        <v>0</v>
      </c>
      <c r="N18" s="389">
        <v>0</v>
      </c>
      <c r="O18" s="169"/>
      <c r="P18" s="363"/>
    </row>
    <row r="19" spans="1:16" s="298" customFormat="1" ht="16.5" customHeight="1">
      <c r="A19" s="237" t="s">
        <v>457</v>
      </c>
      <c r="B19" s="127"/>
      <c r="C19" s="129" t="s">
        <v>130</v>
      </c>
      <c r="D19" s="388">
        <v>25</v>
      </c>
      <c r="E19" s="388">
        <v>60</v>
      </c>
      <c r="F19" s="388">
        <v>18</v>
      </c>
      <c r="G19" s="389">
        <v>52</v>
      </c>
      <c r="H19" s="389">
        <v>41</v>
      </c>
      <c r="I19" s="389">
        <v>65</v>
      </c>
      <c r="J19" s="389">
        <v>168</v>
      </c>
      <c r="K19" s="389">
        <v>-92</v>
      </c>
      <c r="L19" s="389">
        <v>47</v>
      </c>
      <c r="M19" s="389">
        <v>70</v>
      </c>
      <c r="N19" s="389">
        <v>40</v>
      </c>
      <c r="O19" s="169"/>
      <c r="P19" s="363"/>
    </row>
    <row r="20" spans="1:16" s="298" customFormat="1" ht="16.5" customHeight="1">
      <c r="A20" s="237" t="s">
        <v>458</v>
      </c>
      <c r="B20" s="127"/>
      <c r="C20" s="129" t="s">
        <v>126</v>
      </c>
      <c r="D20" s="388">
        <v>30</v>
      </c>
      <c r="E20" s="388">
        <v>75</v>
      </c>
      <c r="F20" s="388">
        <v>84</v>
      </c>
      <c r="G20" s="389">
        <v>427</v>
      </c>
      <c r="H20" s="389">
        <v>202</v>
      </c>
      <c r="I20" s="389">
        <v>65</v>
      </c>
      <c r="J20" s="389">
        <v>190</v>
      </c>
      <c r="K20" s="389">
        <v>35.82</v>
      </c>
      <c r="L20" s="389">
        <v>115.753</v>
      </c>
      <c r="M20" s="389">
        <v>138.55</v>
      </c>
      <c r="N20" s="389">
        <v>169</v>
      </c>
      <c r="O20" s="169"/>
      <c r="P20" s="363"/>
    </row>
    <row r="21" spans="1:16" s="298" customFormat="1" ht="16.5" customHeight="1">
      <c r="A21" s="237" t="s">
        <v>459</v>
      </c>
      <c r="B21" s="127"/>
      <c r="C21" s="128" t="s">
        <v>127</v>
      </c>
      <c r="D21" s="388">
        <v>-5</v>
      </c>
      <c r="E21" s="388">
        <v>-15</v>
      </c>
      <c r="F21" s="388">
        <v>-66</v>
      </c>
      <c r="G21" s="389">
        <v>-375</v>
      </c>
      <c r="H21" s="389">
        <v>-161</v>
      </c>
      <c r="I21" s="389">
        <v>0</v>
      </c>
      <c r="J21" s="389">
        <v>-22</v>
      </c>
      <c r="K21" s="389">
        <v>-127.82</v>
      </c>
      <c r="L21" s="389">
        <v>-68.75300000000001</v>
      </c>
      <c r="M21" s="389">
        <v>-68.55</v>
      </c>
      <c r="N21" s="389">
        <v>-129</v>
      </c>
      <c r="O21" s="169"/>
      <c r="P21" s="363"/>
    </row>
    <row r="22" spans="1:16" s="298" customFormat="1" ht="16.5" customHeight="1">
      <c r="A22" s="109" t="s">
        <v>393</v>
      </c>
      <c r="B22" s="127"/>
      <c r="C22" s="129" t="s">
        <v>45</v>
      </c>
      <c r="D22" s="389">
        <v>12029</v>
      </c>
      <c r="E22" s="389">
        <v>-1297</v>
      </c>
      <c r="F22" s="389">
        <v>11160</v>
      </c>
      <c r="G22" s="389">
        <v>-7354</v>
      </c>
      <c r="H22" s="389">
        <v>-66819</v>
      </c>
      <c r="I22" s="389">
        <v>-9896</v>
      </c>
      <c r="J22" s="389">
        <v>-901</v>
      </c>
      <c r="K22" s="389">
        <v>0</v>
      </c>
      <c r="L22" s="389">
        <v>0</v>
      </c>
      <c r="M22" s="389">
        <v>0</v>
      </c>
      <c r="N22" s="389">
        <v>0</v>
      </c>
      <c r="O22" s="169"/>
      <c r="P22" s="363"/>
    </row>
    <row r="23" spans="1:16" s="298" customFormat="1" ht="16.5" customHeight="1">
      <c r="A23" s="237" t="s">
        <v>460</v>
      </c>
      <c r="B23" s="127"/>
      <c r="C23" s="129" t="s">
        <v>145</v>
      </c>
      <c r="D23" s="388">
        <v>0</v>
      </c>
      <c r="E23" s="388">
        <v>0</v>
      </c>
      <c r="F23" s="388">
        <v>0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389">
        <v>0</v>
      </c>
      <c r="M23" s="389">
        <v>0</v>
      </c>
      <c r="N23" s="389">
        <v>0</v>
      </c>
      <c r="O23" s="169"/>
      <c r="P23" s="363"/>
    </row>
    <row r="24" spans="1:16" s="298" customFormat="1" ht="16.5" customHeight="1">
      <c r="A24" s="237" t="s">
        <v>461</v>
      </c>
      <c r="B24" s="127"/>
      <c r="C24" s="129" t="s">
        <v>137</v>
      </c>
      <c r="D24" s="388">
        <v>12029</v>
      </c>
      <c r="E24" s="388">
        <v>-1297</v>
      </c>
      <c r="F24" s="388">
        <v>11160</v>
      </c>
      <c r="G24" s="389">
        <v>-7354</v>
      </c>
      <c r="H24" s="389">
        <v>-66819</v>
      </c>
      <c r="I24" s="389">
        <v>-9896</v>
      </c>
      <c r="J24" s="389">
        <v>-901</v>
      </c>
      <c r="K24" s="389">
        <v>0</v>
      </c>
      <c r="L24" s="389">
        <v>0</v>
      </c>
      <c r="M24" s="389">
        <v>0</v>
      </c>
      <c r="N24" s="389">
        <v>0</v>
      </c>
      <c r="O24" s="169"/>
      <c r="P24" s="363"/>
    </row>
    <row r="25" spans="1:16" s="298" customFormat="1" ht="16.5" customHeight="1">
      <c r="A25" s="237" t="s">
        <v>462</v>
      </c>
      <c r="B25" s="127"/>
      <c r="C25" s="129" t="s">
        <v>131</v>
      </c>
      <c r="D25" s="388">
        <v>13300</v>
      </c>
      <c r="E25" s="388">
        <v>0</v>
      </c>
      <c r="F25" s="388">
        <v>12000</v>
      </c>
      <c r="G25" s="389">
        <v>2700</v>
      </c>
      <c r="H25" s="389">
        <v>0</v>
      </c>
      <c r="I25" s="389">
        <v>0</v>
      </c>
      <c r="J25" s="389">
        <v>0</v>
      </c>
      <c r="K25" s="389">
        <v>0</v>
      </c>
      <c r="L25" s="389">
        <v>0</v>
      </c>
      <c r="M25" s="389">
        <v>0</v>
      </c>
      <c r="N25" s="389">
        <v>0</v>
      </c>
      <c r="O25" s="169"/>
      <c r="P25" s="363"/>
    </row>
    <row r="26" spans="1:16" s="298" customFormat="1" ht="16.5" customHeight="1">
      <c r="A26" s="237" t="s">
        <v>463</v>
      </c>
      <c r="B26" s="127"/>
      <c r="C26" s="128" t="s">
        <v>132</v>
      </c>
      <c r="D26" s="388">
        <v>-1271</v>
      </c>
      <c r="E26" s="388">
        <v>-1297</v>
      </c>
      <c r="F26" s="388">
        <v>-840</v>
      </c>
      <c r="G26" s="389">
        <v>-10054</v>
      </c>
      <c r="H26" s="389">
        <v>-66819</v>
      </c>
      <c r="I26" s="389">
        <v>-9896</v>
      </c>
      <c r="J26" s="389">
        <v>-901</v>
      </c>
      <c r="K26" s="389">
        <v>0</v>
      </c>
      <c r="L26" s="389">
        <v>0</v>
      </c>
      <c r="M26" s="389">
        <v>0</v>
      </c>
      <c r="N26" s="389">
        <v>0</v>
      </c>
      <c r="O26" s="169"/>
      <c r="P26" s="363"/>
    </row>
    <row r="27" spans="1:16" s="298" customFormat="1" ht="16.5" customHeight="1">
      <c r="A27" s="109" t="s">
        <v>394</v>
      </c>
      <c r="B27" s="127"/>
      <c r="C27" s="128" t="s">
        <v>86</v>
      </c>
      <c r="D27" s="388">
        <v>8173</v>
      </c>
      <c r="E27" s="388">
        <v>15251</v>
      </c>
      <c r="F27" s="388">
        <v>25437</v>
      </c>
      <c r="G27" s="389">
        <v>21603</v>
      </c>
      <c r="H27" s="389">
        <v>-18196</v>
      </c>
      <c r="I27" s="389">
        <v>30635</v>
      </c>
      <c r="J27" s="389">
        <v>15766</v>
      </c>
      <c r="K27" s="389">
        <v>28003</v>
      </c>
      <c r="L27" s="389">
        <v>10405</v>
      </c>
      <c r="M27" s="389">
        <v>35503</v>
      </c>
      <c r="N27" s="389">
        <v>21353</v>
      </c>
      <c r="O27" s="169"/>
      <c r="P27" s="363"/>
    </row>
    <row r="28" spans="1:16" s="298" customFormat="1" ht="16.5" customHeight="1">
      <c r="A28" s="106"/>
      <c r="B28" s="127"/>
      <c r="C28" s="128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90"/>
      <c r="O28" s="169"/>
      <c r="P28" s="363"/>
    </row>
    <row r="29" spans="1:16" s="298" customFormat="1" ht="16.5" customHeight="1">
      <c r="A29" s="109" t="s">
        <v>395</v>
      </c>
      <c r="B29" s="127"/>
      <c r="C29" s="126" t="s">
        <v>500</v>
      </c>
      <c r="D29" s="187">
        <f>D30+D31+D33+D34+D36+D38+D39+D40</f>
        <v>1072</v>
      </c>
      <c r="E29" s="187">
        <f aca="true" t="shared" si="1" ref="E29:L29">E30+E31+E33+E34+E36+E38+E39+E40</f>
        <v>8620</v>
      </c>
      <c r="F29" s="187">
        <f t="shared" si="1"/>
        <v>-3302</v>
      </c>
      <c r="G29" s="187">
        <f t="shared" si="1"/>
        <v>-3093</v>
      </c>
      <c r="H29" s="187">
        <f t="shared" si="1"/>
        <v>-3913</v>
      </c>
      <c r="I29" s="187">
        <f t="shared" si="1"/>
        <v>-3250</v>
      </c>
      <c r="J29" s="187">
        <f t="shared" si="1"/>
        <v>-6101</v>
      </c>
      <c r="K29" s="187">
        <f t="shared" si="1"/>
        <v>7634</v>
      </c>
      <c r="L29" s="187">
        <f t="shared" si="1"/>
        <v>-5866</v>
      </c>
      <c r="M29" s="187">
        <f>M30+M31+M33+M34+M36+M38+M39+M40</f>
        <v>657</v>
      </c>
      <c r="N29" s="187">
        <f>N30+N31+N33+N34+N36+N38+N39+N40</f>
        <v>-1134</v>
      </c>
      <c r="O29" s="169"/>
      <c r="P29" s="363"/>
    </row>
    <row r="30" spans="1:16" s="298" customFormat="1" ht="16.5" customHeight="1">
      <c r="A30" s="109" t="s">
        <v>396</v>
      </c>
      <c r="B30" s="127"/>
      <c r="C30" s="128" t="s">
        <v>89</v>
      </c>
      <c r="D30" s="388">
        <v>0</v>
      </c>
      <c r="E30" s="388">
        <v>0</v>
      </c>
      <c r="F30" s="388">
        <v>0</v>
      </c>
      <c r="G30" s="389">
        <v>0</v>
      </c>
      <c r="H30" s="389">
        <v>0</v>
      </c>
      <c r="I30" s="389">
        <v>0</v>
      </c>
      <c r="J30" s="389">
        <v>0</v>
      </c>
      <c r="K30" s="389">
        <v>0</v>
      </c>
      <c r="L30" s="389">
        <v>0</v>
      </c>
      <c r="M30" s="389">
        <v>0</v>
      </c>
      <c r="N30" s="389">
        <v>0</v>
      </c>
      <c r="O30" s="169"/>
      <c r="P30" s="363"/>
    </row>
    <row r="31" spans="1:16" s="298" customFormat="1" ht="16.5" customHeight="1">
      <c r="A31" s="109" t="s">
        <v>397</v>
      </c>
      <c r="B31" s="127"/>
      <c r="C31" s="128" t="s">
        <v>98</v>
      </c>
      <c r="D31" s="388">
        <v>1072</v>
      </c>
      <c r="E31" s="388">
        <v>8620</v>
      </c>
      <c r="F31" s="388">
        <v>-3302</v>
      </c>
      <c r="G31" s="389">
        <v>-3093</v>
      </c>
      <c r="H31" s="389">
        <v>-3913</v>
      </c>
      <c r="I31" s="389">
        <v>-3250</v>
      </c>
      <c r="J31" s="389">
        <v>-6101</v>
      </c>
      <c r="K31" s="389">
        <v>7634</v>
      </c>
      <c r="L31" s="389">
        <v>-5866</v>
      </c>
      <c r="M31" s="389">
        <v>657</v>
      </c>
      <c r="N31" s="389">
        <v>-1134</v>
      </c>
      <c r="O31" s="169"/>
      <c r="P31" s="363"/>
    </row>
    <row r="32" spans="1:16" s="298" customFormat="1" ht="16.5" customHeight="1">
      <c r="A32" s="106"/>
      <c r="B32" s="127"/>
      <c r="C32" s="225"/>
      <c r="D32" s="392"/>
      <c r="E32" s="393"/>
      <c r="F32" s="394"/>
      <c r="G32" s="395"/>
      <c r="H32" s="395"/>
      <c r="I32" s="395"/>
      <c r="J32" s="395"/>
      <c r="K32" s="395"/>
      <c r="L32" s="395"/>
      <c r="M32" s="394"/>
      <c r="N32" s="395"/>
      <c r="O32" s="169"/>
      <c r="P32" s="363"/>
    </row>
    <row r="33" spans="1:16" s="298" customFormat="1" ht="16.5" customHeight="1">
      <c r="A33" s="109" t="s">
        <v>398</v>
      </c>
      <c r="B33" s="127"/>
      <c r="C33" s="225" t="s">
        <v>96</v>
      </c>
      <c r="D33" s="388">
        <v>0</v>
      </c>
      <c r="E33" s="388">
        <v>0</v>
      </c>
      <c r="F33" s="388">
        <v>0</v>
      </c>
      <c r="G33" s="389">
        <v>0</v>
      </c>
      <c r="H33" s="389">
        <v>0</v>
      </c>
      <c r="I33" s="389">
        <v>0</v>
      </c>
      <c r="J33" s="389">
        <v>0</v>
      </c>
      <c r="K33" s="389">
        <v>0</v>
      </c>
      <c r="L33" s="389">
        <v>0</v>
      </c>
      <c r="M33" s="389">
        <v>0</v>
      </c>
      <c r="N33" s="389">
        <v>0</v>
      </c>
      <c r="O33" s="170"/>
      <c r="P33" s="363"/>
    </row>
    <row r="34" spans="1:16" s="298" customFormat="1" ht="16.5" customHeight="1">
      <c r="A34" s="109" t="s">
        <v>399</v>
      </c>
      <c r="B34" s="127"/>
      <c r="C34" s="128" t="s">
        <v>95</v>
      </c>
      <c r="D34" s="396">
        <v>0</v>
      </c>
      <c r="E34" s="396">
        <v>0</v>
      </c>
      <c r="F34" s="396">
        <v>0</v>
      </c>
      <c r="G34" s="397">
        <v>0</v>
      </c>
      <c r="H34" s="397">
        <v>0</v>
      </c>
      <c r="I34" s="397">
        <v>0</v>
      </c>
      <c r="J34" s="397">
        <v>0</v>
      </c>
      <c r="K34" s="397">
        <v>0</v>
      </c>
      <c r="L34" s="397">
        <v>0</v>
      </c>
      <c r="M34" s="397">
        <v>0</v>
      </c>
      <c r="N34" s="397">
        <v>0</v>
      </c>
      <c r="O34" s="169"/>
      <c r="P34" s="363"/>
    </row>
    <row r="35" spans="1:16" s="298" customFormat="1" ht="16.5" customHeight="1">
      <c r="A35" s="237" t="s">
        <v>490</v>
      </c>
      <c r="B35" s="127"/>
      <c r="C35" s="129" t="s">
        <v>125</v>
      </c>
      <c r="D35" s="396">
        <v>0</v>
      </c>
      <c r="E35" s="396">
        <v>0</v>
      </c>
      <c r="F35" s="396">
        <v>0</v>
      </c>
      <c r="G35" s="397">
        <v>0</v>
      </c>
      <c r="H35" s="397">
        <v>0</v>
      </c>
      <c r="I35" s="397">
        <v>0</v>
      </c>
      <c r="J35" s="397">
        <v>0</v>
      </c>
      <c r="K35" s="397">
        <v>0</v>
      </c>
      <c r="L35" s="397">
        <v>0</v>
      </c>
      <c r="M35" s="397">
        <v>0</v>
      </c>
      <c r="N35" s="397">
        <v>0</v>
      </c>
      <c r="O35" s="169"/>
      <c r="P35" s="363"/>
    </row>
    <row r="36" spans="1:16" s="298" customFormat="1" ht="16.5" customHeight="1">
      <c r="A36" s="109" t="s">
        <v>400</v>
      </c>
      <c r="B36" s="127"/>
      <c r="C36" s="129" t="s">
        <v>97</v>
      </c>
      <c r="D36" s="389">
        <v>0</v>
      </c>
      <c r="E36" s="389">
        <v>0</v>
      </c>
      <c r="F36" s="389">
        <v>0</v>
      </c>
      <c r="G36" s="389">
        <v>0</v>
      </c>
      <c r="H36" s="389">
        <v>0</v>
      </c>
      <c r="I36" s="389">
        <v>0</v>
      </c>
      <c r="J36" s="389">
        <v>0</v>
      </c>
      <c r="K36" s="389">
        <v>0</v>
      </c>
      <c r="L36" s="389">
        <v>0</v>
      </c>
      <c r="M36" s="389">
        <v>0</v>
      </c>
      <c r="N36" s="389">
        <v>0</v>
      </c>
      <c r="O36" s="169"/>
      <c r="P36" s="363"/>
    </row>
    <row r="37" spans="1:16" s="298" customFormat="1" ht="16.5" customHeight="1">
      <c r="A37" s="106"/>
      <c r="B37" s="127"/>
      <c r="C37" s="225"/>
      <c r="D37" s="392"/>
      <c r="E37" s="393"/>
      <c r="F37" s="393"/>
      <c r="G37" s="398"/>
      <c r="H37" s="398"/>
      <c r="I37" s="398"/>
      <c r="J37" s="398"/>
      <c r="K37" s="398"/>
      <c r="L37" s="398"/>
      <c r="M37" s="393"/>
      <c r="N37" s="395"/>
      <c r="O37" s="169"/>
      <c r="P37" s="363"/>
    </row>
    <row r="38" spans="1:16" s="298" customFormat="1" ht="16.5" customHeight="1">
      <c r="A38" s="109" t="s">
        <v>401</v>
      </c>
      <c r="B38" s="127"/>
      <c r="C38" s="128" t="s">
        <v>146</v>
      </c>
      <c r="D38" s="388">
        <v>0</v>
      </c>
      <c r="E38" s="388">
        <v>0</v>
      </c>
      <c r="F38" s="388">
        <v>0</v>
      </c>
      <c r="G38" s="389">
        <v>0</v>
      </c>
      <c r="H38" s="389">
        <v>0</v>
      </c>
      <c r="I38" s="389">
        <v>0</v>
      </c>
      <c r="J38" s="389">
        <v>0</v>
      </c>
      <c r="K38" s="389">
        <v>0</v>
      </c>
      <c r="L38" s="389">
        <v>0</v>
      </c>
      <c r="M38" s="389">
        <v>0</v>
      </c>
      <c r="N38" s="389">
        <v>0</v>
      </c>
      <c r="O38" s="169"/>
      <c r="P38" s="363"/>
    </row>
    <row r="39" spans="1:16" s="298" customFormat="1" ht="16.5" customHeight="1">
      <c r="A39" s="109" t="s">
        <v>402</v>
      </c>
      <c r="B39" s="127"/>
      <c r="C39" s="128" t="s">
        <v>147</v>
      </c>
      <c r="D39" s="388">
        <v>0</v>
      </c>
      <c r="E39" s="388">
        <v>0</v>
      </c>
      <c r="F39" s="388">
        <v>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89">
        <v>0</v>
      </c>
      <c r="N39" s="389">
        <v>0</v>
      </c>
      <c r="O39" s="169"/>
      <c r="P39" s="363"/>
    </row>
    <row r="40" spans="1:16" s="298" customFormat="1" ht="16.5" customHeight="1">
      <c r="A40" s="109" t="s">
        <v>403</v>
      </c>
      <c r="B40" s="127"/>
      <c r="C40" s="128" t="s">
        <v>148</v>
      </c>
      <c r="D40" s="396">
        <v>0</v>
      </c>
      <c r="E40" s="396">
        <v>0</v>
      </c>
      <c r="F40" s="396">
        <v>0</v>
      </c>
      <c r="G40" s="397">
        <v>0</v>
      </c>
      <c r="H40" s="397">
        <v>0</v>
      </c>
      <c r="I40" s="397">
        <v>0</v>
      </c>
      <c r="J40" s="397">
        <v>0</v>
      </c>
      <c r="K40" s="397">
        <v>0</v>
      </c>
      <c r="L40" s="397">
        <v>0</v>
      </c>
      <c r="M40" s="397">
        <v>0</v>
      </c>
      <c r="N40" s="397">
        <v>0</v>
      </c>
      <c r="O40" s="169"/>
      <c r="P40" s="363"/>
    </row>
    <row r="41" spans="1:16" s="298" customFormat="1" ht="16.5" customHeight="1">
      <c r="A41" s="106"/>
      <c r="B41" s="127"/>
      <c r="C41" s="225"/>
      <c r="D41" s="399"/>
      <c r="E41" s="394"/>
      <c r="F41" s="394"/>
      <c r="G41" s="395"/>
      <c r="H41" s="395"/>
      <c r="I41" s="395"/>
      <c r="J41" s="395"/>
      <c r="K41" s="395"/>
      <c r="L41" s="395"/>
      <c r="M41" s="394"/>
      <c r="N41" s="395"/>
      <c r="O41" s="169"/>
      <c r="P41" s="363"/>
    </row>
    <row r="42" spans="1:16" s="298" customFormat="1" ht="16.5" customHeight="1">
      <c r="A42" s="109" t="s">
        <v>404</v>
      </c>
      <c r="B42" s="127"/>
      <c r="C42" s="131" t="s">
        <v>90</v>
      </c>
      <c r="D42" s="388">
        <v>27037</v>
      </c>
      <c r="E42" s="388">
        <v>-31794</v>
      </c>
      <c r="F42" s="388">
        <v>-14646</v>
      </c>
      <c r="G42" s="389">
        <v>-78</v>
      </c>
      <c r="H42" s="389">
        <v>35844</v>
      </c>
      <c r="I42" s="389">
        <v>6976.997000000076</v>
      </c>
      <c r="J42" s="389">
        <v>5811.000000000029</v>
      </c>
      <c r="K42" s="389">
        <v>-15410</v>
      </c>
      <c r="L42" s="389">
        <v>-12</v>
      </c>
      <c r="M42" s="389">
        <v>-41292</v>
      </c>
      <c r="N42" s="389">
        <v>-16457</v>
      </c>
      <c r="O42" s="169"/>
      <c r="P42" s="363"/>
    </row>
    <row r="43" spans="1:16" s="298" customFormat="1" ht="16.5" customHeight="1">
      <c r="A43" s="109" t="s">
        <v>405</v>
      </c>
      <c r="B43" s="127"/>
      <c r="C43" s="128" t="s">
        <v>112</v>
      </c>
      <c r="D43" s="388">
        <v>27037</v>
      </c>
      <c r="E43" s="388">
        <v>-31794</v>
      </c>
      <c r="F43" s="388">
        <v>-14646</v>
      </c>
      <c r="G43" s="389">
        <v>-78</v>
      </c>
      <c r="H43" s="389">
        <v>35844</v>
      </c>
      <c r="I43" s="389">
        <v>6976.997000000076</v>
      </c>
      <c r="J43" s="389">
        <v>5811.000000000029</v>
      </c>
      <c r="K43" s="389">
        <v>-15410</v>
      </c>
      <c r="L43" s="389">
        <v>-12</v>
      </c>
      <c r="M43" s="389">
        <v>-41292</v>
      </c>
      <c r="N43" s="389">
        <v>-16457</v>
      </c>
      <c r="O43" s="169"/>
      <c r="P43" s="363"/>
    </row>
    <row r="44" spans="1:16" s="298" customFormat="1" ht="16.5" customHeight="1">
      <c r="A44" s="109" t="s">
        <v>406</v>
      </c>
      <c r="B44" s="127"/>
      <c r="C44" s="128" t="s">
        <v>88</v>
      </c>
      <c r="D44" s="388">
        <v>0</v>
      </c>
      <c r="E44" s="388">
        <v>0</v>
      </c>
      <c r="F44" s="388">
        <v>0</v>
      </c>
      <c r="G44" s="389">
        <v>0</v>
      </c>
      <c r="H44" s="389">
        <v>0</v>
      </c>
      <c r="I44" s="389">
        <v>0</v>
      </c>
      <c r="J44" s="389">
        <v>0</v>
      </c>
      <c r="K44" s="389">
        <v>0</v>
      </c>
      <c r="L44" s="389">
        <v>0</v>
      </c>
      <c r="M44" s="389">
        <v>0</v>
      </c>
      <c r="N44" s="389">
        <v>0</v>
      </c>
      <c r="O44" s="169"/>
      <c r="P44" s="363"/>
    </row>
    <row r="45" spans="1:16" s="298" customFormat="1" ht="13.5" customHeight="1" thickBot="1">
      <c r="A45" s="122"/>
      <c r="B45" s="127"/>
      <c r="C45" s="128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173"/>
      <c r="P45" s="363"/>
    </row>
    <row r="46" spans="1:16" s="298" customFormat="1" ht="19.5" customHeight="1" thickBot="1" thickTop="1">
      <c r="A46" s="133" t="s">
        <v>407</v>
      </c>
      <c r="B46" s="127"/>
      <c r="C46" s="123" t="s">
        <v>168</v>
      </c>
      <c r="D46" s="386">
        <v>44000</v>
      </c>
      <c r="E46" s="386">
        <v>-51970</v>
      </c>
      <c r="F46" s="386">
        <v>12125</v>
      </c>
      <c r="G46" s="387">
        <v>37075</v>
      </c>
      <c r="H46" s="387">
        <v>-41827</v>
      </c>
      <c r="I46" s="387">
        <v>38910</v>
      </c>
      <c r="J46" s="387">
        <v>-55746</v>
      </c>
      <c r="K46" s="387">
        <v>71486</v>
      </c>
      <c r="L46" s="387">
        <v>251008</v>
      </c>
      <c r="M46" s="387">
        <v>57709</v>
      </c>
      <c r="N46" s="387">
        <v>39282</v>
      </c>
      <c r="O46" s="172"/>
      <c r="P46" s="363"/>
    </row>
    <row r="47" spans="1:16" ht="9" customHeight="1" thickBot="1" thickTop="1">
      <c r="A47" s="122"/>
      <c r="B47" s="65"/>
      <c r="C47" s="13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175"/>
      <c r="P47" s="333"/>
    </row>
    <row r="48" spans="1:16" ht="9" customHeight="1" thickBot="1" thickTop="1">
      <c r="A48" s="122"/>
      <c r="B48" s="65"/>
      <c r="C48" s="135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176"/>
      <c r="P48" s="333"/>
    </row>
    <row r="49" spans="1:16" ht="18.75" thickBot="1" thickTop="1">
      <c r="A49" s="133" t="s">
        <v>408</v>
      </c>
      <c r="B49" s="65"/>
      <c r="C49" s="123" t="s">
        <v>169</v>
      </c>
      <c r="D49" s="386">
        <v>109558</v>
      </c>
      <c r="E49" s="386">
        <v>57110</v>
      </c>
      <c r="F49" s="386">
        <v>67215</v>
      </c>
      <c r="G49" s="387">
        <v>112830</v>
      </c>
      <c r="H49" s="387">
        <v>78503</v>
      </c>
      <c r="I49" s="387">
        <v>117413</v>
      </c>
      <c r="J49" s="387">
        <v>61667</v>
      </c>
      <c r="K49" s="387">
        <v>133153</v>
      </c>
      <c r="L49" s="387">
        <v>379583</v>
      </c>
      <c r="M49" s="387">
        <v>436192</v>
      </c>
      <c r="N49" s="387">
        <v>477318</v>
      </c>
      <c r="O49" s="165"/>
      <c r="P49" s="333"/>
    </row>
    <row r="50" spans="1:16" ht="15.75" thickTop="1">
      <c r="A50" s="109" t="s">
        <v>409</v>
      </c>
      <c r="B50" s="65"/>
      <c r="C50" s="128" t="s">
        <v>170</v>
      </c>
      <c r="D50" s="389">
        <v>123100</v>
      </c>
      <c r="E50" s="389">
        <v>71130</v>
      </c>
      <c r="F50" s="389">
        <v>83255</v>
      </c>
      <c r="G50" s="389">
        <v>120330</v>
      </c>
      <c r="H50" s="389">
        <v>78503</v>
      </c>
      <c r="I50" s="389">
        <v>117413</v>
      </c>
      <c r="J50" s="389">
        <v>61667</v>
      </c>
      <c r="K50" s="389">
        <v>133153</v>
      </c>
      <c r="L50" s="389">
        <v>384161</v>
      </c>
      <c r="M50" s="389">
        <v>441870</v>
      </c>
      <c r="N50" s="389">
        <v>481152</v>
      </c>
      <c r="O50" s="163"/>
      <c r="P50" s="333"/>
    </row>
    <row r="51" spans="1:16" ht="15">
      <c r="A51" s="109" t="s">
        <v>410</v>
      </c>
      <c r="B51" s="65"/>
      <c r="C51" s="128" t="s">
        <v>171</v>
      </c>
      <c r="D51" s="389">
        <v>13542</v>
      </c>
      <c r="E51" s="389">
        <v>14020</v>
      </c>
      <c r="F51" s="389">
        <v>16040</v>
      </c>
      <c r="G51" s="389">
        <v>7500</v>
      </c>
      <c r="H51" s="389">
        <v>0</v>
      </c>
      <c r="I51" s="389">
        <v>0</v>
      </c>
      <c r="J51" s="389">
        <v>0</v>
      </c>
      <c r="K51" s="389">
        <v>0</v>
      </c>
      <c r="L51" s="389">
        <v>4578</v>
      </c>
      <c r="M51" s="389">
        <v>5678</v>
      </c>
      <c r="N51" s="389">
        <v>3834</v>
      </c>
      <c r="O51" s="177"/>
      <c r="P51" s="333"/>
    </row>
    <row r="52" spans="1:16" ht="9.75" customHeight="1" thickBot="1">
      <c r="A52" s="122"/>
      <c r="B52" s="65"/>
      <c r="C52" s="12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372"/>
      <c r="P52" s="333"/>
    </row>
    <row r="53" spans="1:18" ht="20.25" thickBot="1" thickTop="1">
      <c r="A53" s="122"/>
      <c r="B53" s="65"/>
      <c r="C53" s="136" t="s">
        <v>91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/>
      <c r="P53" s="333"/>
      <c r="R53" s="279"/>
    </row>
    <row r="54" spans="1:18" ht="8.25" customHeight="1" thickTop="1">
      <c r="A54" s="122"/>
      <c r="B54" s="65"/>
      <c r="C54" s="137"/>
      <c r="D54" s="367"/>
      <c r="E54" s="367"/>
      <c r="F54" s="367"/>
      <c r="G54" s="367"/>
      <c r="H54" s="367"/>
      <c r="I54" s="367"/>
      <c r="J54" s="367"/>
      <c r="K54" s="377"/>
      <c r="L54" s="377"/>
      <c r="M54" s="377"/>
      <c r="N54" s="377"/>
      <c r="O54" s="377"/>
      <c r="P54" s="333"/>
      <c r="R54" s="279"/>
    </row>
    <row r="55" spans="1:18" ht="15.75">
      <c r="A55" s="122"/>
      <c r="B55" s="65"/>
      <c r="C55" s="213"/>
      <c r="D55" s="279"/>
      <c r="E55" s="279"/>
      <c r="F55" s="279"/>
      <c r="G55" s="279"/>
      <c r="H55" s="279"/>
      <c r="I55" s="279"/>
      <c r="J55" s="279"/>
      <c r="K55" s="300"/>
      <c r="L55" s="300"/>
      <c r="M55" s="300"/>
      <c r="N55" s="279"/>
      <c r="O55" s="300"/>
      <c r="P55" s="333"/>
      <c r="R55" s="279"/>
    </row>
    <row r="56" spans="1:18" ht="15.75">
      <c r="A56" s="122"/>
      <c r="B56" s="65"/>
      <c r="C56" s="26" t="s">
        <v>149</v>
      </c>
      <c r="D56" s="279"/>
      <c r="E56" s="279"/>
      <c r="F56" s="279"/>
      <c r="G56" s="279"/>
      <c r="H56" s="279"/>
      <c r="I56" s="279"/>
      <c r="J56" s="279"/>
      <c r="K56" s="300"/>
      <c r="L56" s="300"/>
      <c r="M56" s="300"/>
      <c r="N56" s="279"/>
      <c r="O56" s="300"/>
      <c r="P56" s="333"/>
      <c r="R56" s="279"/>
    </row>
    <row r="57" spans="1:18" ht="15.75">
      <c r="A57" s="122"/>
      <c r="B57" s="65"/>
      <c r="C57" s="52" t="s">
        <v>167</v>
      </c>
      <c r="D57" s="279"/>
      <c r="E57" s="279"/>
      <c r="F57" s="279"/>
      <c r="G57" s="279"/>
      <c r="H57" s="279"/>
      <c r="I57" s="279"/>
      <c r="J57" s="279"/>
      <c r="K57" s="300"/>
      <c r="L57" s="300"/>
      <c r="M57" s="300"/>
      <c r="N57" s="279"/>
      <c r="O57" s="300"/>
      <c r="P57" s="333"/>
      <c r="R57" s="279"/>
    </row>
    <row r="58" spans="1:18" ht="15.75">
      <c r="A58" s="122"/>
      <c r="B58" s="65"/>
      <c r="C58" s="52" t="s">
        <v>143</v>
      </c>
      <c r="D58" s="279"/>
      <c r="E58" s="279"/>
      <c r="F58" s="279"/>
      <c r="G58" s="279"/>
      <c r="H58" s="279"/>
      <c r="I58" s="279"/>
      <c r="J58" s="279"/>
      <c r="K58" s="300"/>
      <c r="L58" s="300"/>
      <c r="M58" s="300"/>
      <c r="N58" s="337"/>
      <c r="O58" s="300"/>
      <c r="P58" s="333"/>
      <c r="R58" s="279"/>
    </row>
    <row r="59" spans="1:18" ht="9.75" customHeight="1" thickBot="1">
      <c r="A59" s="138"/>
      <c r="B59" s="139"/>
      <c r="C59" s="140"/>
      <c r="D59" s="378"/>
      <c r="E59" s="378"/>
      <c r="F59" s="378"/>
      <c r="G59" s="378"/>
      <c r="H59" s="378"/>
      <c r="I59" s="378"/>
      <c r="J59" s="378"/>
      <c r="K59" s="374"/>
      <c r="L59" s="374"/>
      <c r="M59" s="374"/>
      <c r="N59" s="374"/>
      <c r="O59" s="374"/>
      <c r="P59" s="340"/>
      <c r="R59" s="279"/>
    </row>
    <row r="60" spans="1:18" ht="16.5" thickTop="1">
      <c r="A60" s="38"/>
      <c r="B60" s="141"/>
      <c r="C60" s="52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279"/>
      <c r="Q60" s="279"/>
      <c r="R60" s="279"/>
    </row>
    <row r="61" spans="1:15" ht="15">
      <c r="A61" s="33"/>
      <c r="B61" s="25"/>
      <c r="C61" s="58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</row>
    <row r="62" spans="1:17" s="337" customFormat="1" ht="15" customHeight="1">
      <c r="A62" s="33"/>
      <c r="B62" s="247" t="s">
        <v>190</v>
      </c>
      <c r="C62" s="240"/>
      <c r="D62" s="494" t="str">
        <f>IF(COUNTA(D10:N10,D12:N27,D29:N31,D33:N36,D38:N40,D42:N44,D46:N46,D49:N51)/374*100=100,"OK - Table 3E is fully completed","WARNING - Table 3E is not fully completed, please fill in figure, L, M or 0")</f>
        <v>OK - Table 3E is fully completed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344"/>
      <c r="P62" s="296"/>
      <c r="Q62" s="370"/>
    </row>
    <row r="63" spans="1:17" s="337" customFormat="1" ht="15">
      <c r="A63" s="33"/>
      <c r="B63" s="229" t="s">
        <v>191</v>
      </c>
      <c r="C63" s="117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12"/>
      <c r="P63" s="297"/>
      <c r="Q63" s="370"/>
    </row>
    <row r="64" spans="1:17" s="337" customFormat="1" ht="15.75">
      <c r="A64" s="33"/>
      <c r="B64" s="248"/>
      <c r="C64" s="242" t="s">
        <v>548</v>
      </c>
      <c r="D64" s="287">
        <f>IF(D46="M",0,D46)-IF(D10="M",0,D10)-IF(D12="M",0,D12)-IF(D29="M",0,D29)-IF(D42="M",0,D42)</f>
        <v>0</v>
      </c>
      <c r="E64" s="287">
        <f aca="true" t="shared" si="2" ref="E64:J64">IF(E46="M",0,E46)-IF(E10="M",0,E10)-IF(E12="M",0,E12)-IF(E29="M",0,E29)-IF(E42="M",0,E42)</f>
        <v>0</v>
      </c>
      <c r="F64" s="287">
        <f t="shared" si="2"/>
        <v>0</v>
      </c>
      <c r="G64" s="287">
        <f t="shared" si="2"/>
        <v>0</v>
      </c>
      <c r="H64" s="287">
        <f t="shared" si="2"/>
        <v>0</v>
      </c>
      <c r="I64" s="287">
        <f t="shared" si="2"/>
        <v>0</v>
      </c>
      <c r="J64" s="287">
        <f t="shared" si="2"/>
        <v>-2.9103830456733704E-11</v>
      </c>
      <c r="K64" s="287">
        <f>IF(K46="M",0,K46)-IF(K10="M",0,K10)-IF(K12="M",0,K12)-IF(K29="M",0,K29)-IF(K42="M",0,K42)</f>
        <v>0</v>
      </c>
      <c r="L64" s="287">
        <f>IF(L46="M",0,L46)-IF(L10="M",0,L10)-IF(L12="M",0,L12)-IF(L29="M",0,L29)-IF(L42="M",0,L42)</f>
        <v>0</v>
      </c>
      <c r="M64" s="287">
        <f>IF(M46="M",0,M46)-IF(M10="M",0,M10)-IF(M12="M",0,M12)-IF(M29="M",0,M29)-IF(M42="M",0,M42)</f>
        <v>0</v>
      </c>
      <c r="N64" s="287">
        <f>IF(N46="M",0,N46)-IF(N10="M",0,N10)-IF(N12="M",0,N12)-IF(N29="M",0,N29)-IF(N42="M",0,N42)</f>
        <v>0</v>
      </c>
      <c r="O64" s="371"/>
      <c r="P64" s="297"/>
      <c r="Q64" s="370"/>
    </row>
    <row r="65" spans="1:17" s="337" customFormat="1" ht="15.75">
      <c r="A65" s="33"/>
      <c r="B65" s="248"/>
      <c r="C65" s="242" t="s">
        <v>549</v>
      </c>
      <c r="D65" s="287">
        <f>IF(D12="M",0,D12)-IF(D13="M",0,D13)-IF(D14="M",0,D14)-IF(D15="M",0,D15)-IF(D22="M",0,D22)-IF(D27="M",0,D27)</f>
        <v>0</v>
      </c>
      <c r="E65" s="287">
        <f aca="true" t="shared" si="3" ref="E65:J65">IF(E12="M",0,E12)-IF(E13="M",0,E13)-IF(E14="M",0,E14)-IF(E15="M",0,E15)-IF(E22="M",0,E22)-IF(E27="M",0,E27)</f>
        <v>0</v>
      </c>
      <c r="F65" s="287">
        <f t="shared" si="3"/>
        <v>0</v>
      </c>
      <c r="G65" s="287">
        <f t="shared" si="3"/>
        <v>0</v>
      </c>
      <c r="H65" s="287">
        <f t="shared" si="3"/>
        <v>0</v>
      </c>
      <c r="I65" s="287">
        <f t="shared" si="3"/>
        <v>0</v>
      </c>
      <c r="J65" s="287">
        <f t="shared" si="3"/>
        <v>0</v>
      </c>
      <c r="K65" s="287">
        <f>IF(K12="M",0,K12)-IF(K13="M",0,K13)-IF(K14="M",0,K14)-IF(K15="M",0,K15)-IF(K22="M",0,K22)-IF(K27="M",0,K27)</f>
        <v>0</v>
      </c>
      <c r="L65" s="287">
        <f>IF(L12="M",0,L12)-IF(L13="M",0,L13)-IF(L14="M",0,L14)-IF(L15="M",0,L15)-IF(L22="M",0,L22)-IF(L27="M",0,L27)</f>
        <v>0</v>
      </c>
      <c r="M65" s="287">
        <f>IF(M12="M",0,M12)-IF(M13="M",0,M13)-IF(M14="M",0,M14)-IF(M15="M",0,M15)-IF(M22="M",0,M22)-IF(M27="M",0,M27)</f>
        <v>0</v>
      </c>
      <c r="N65" s="287">
        <f>IF(N12="M",0,N12)-IF(N13="M",0,N13)-IF(N14="M",0,N14)-IF(N15="M",0,N15)-IF(N22="M",0,N22)-IF(N27="M",0,N27)</f>
        <v>0</v>
      </c>
      <c r="O65" s="371"/>
      <c r="P65" s="297"/>
      <c r="Q65" s="370"/>
    </row>
    <row r="66" spans="1:17" s="337" customFormat="1" ht="15.75">
      <c r="A66" s="33"/>
      <c r="B66" s="248"/>
      <c r="C66" s="149" t="s">
        <v>550</v>
      </c>
      <c r="D66" s="287">
        <f>IF(D15="M",0,D15)-IF(D18="M",0,D18)-IF(D19="M",0,D19)</f>
        <v>0</v>
      </c>
      <c r="E66" s="287">
        <f aca="true" t="shared" si="4" ref="E66:J66">IF(E15="M",0,E15)-IF(E18="M",0,E18)-IF(E19="M",0,E19)</f>
        <v>0</v>
      </c>
      <c r="F66" s="287">
        <f t="shared" si="4"/>
        <v>0</v>
      </c>
      <c r="G66" s="287">
        <f t="shared" si="4"/>
        <v>0</v>
      </c>
      <c r="H66" s="287">
        <f t="shared" si="4"/>
        <v>0</v>
      </c>
      <c r="I66" s="287">
        <f t="shared" si="4"/>
        <v>0</v>
      </c>
      <c r="J66" s="287">
        <f t="shared" si="4"/>
        <v>0</v>
      </c>
      <c r="K66" s="287">
        <f>IF(K15="M",0,K15)-IF(K18="M",0,K18)-IF(K19="M",0,K19)</f>
        <v>0</v>
      </c>
      <c r="L66" s="287">
        <f>IF(L15="M",0,L15)-IF(L18="M",0,L18)-IF(L19="M",0,L19)</f>
        <v>0</v>
      </c>
      <c r="M66" s="287">
        <f>IF(M15="M",0,M15)-IF(M18="M",0,M18)-IF(M19="M",0,M19)</f>
        <v>0</v>
      </c>
      <c r="N66" s="287">
        <f>IF(N15="M",0,N15)-IF(N18="M",0,N18)-IF(N19="M",0,N19)</f>
        <v>0</v>
      </c>
      <c r="O66" s="371"/>
      <c r="P66" s="297"/>
      <c r="Q66" s="370"/>
    </row>
    <row r="67" spans="1:17" s="337" customFormat="1" ht="15.75">
      <c r="A67" s="33"/>
      <c r="B67" s="248"/>
      <c r="C67" s="242" t="s">
        <v>551</v>
      </c>
      <c r="D67" s="287">
        <f>IF(D15="M",0,D15)-IF(D16="M",0,D16)-IF(D17="M",0,D17)</f>
        <v>0</v>
      </c>
      <c r="E67" s="287">
        <f aca="true" t="shared" si="5" ref="E67:J67">IF(E15="M",0,E15)-IF(E16="M",0,E16)-IF(E17="M",0,E17)</f>
        <v>0</v>
      </c>
      <c r="F67" s="287">
        <f t="shared" si="5"/>
        <v>0</v>
      </c>
      <c r="G67" s="287">
        <f t="shared" si="5"/>
        <v>0</v>
      </c>
      <c r="H67" s="287">
        <f t="shared" si="5"/>
        <v>0</v>
      </c>
      <c r="I67" s="287">
        <f t="shared" si="5"/>
        <v>0</v>
      </c>
      <c r="J67" s="287">
        <f t="shared" si="5"/>
        <v>0</v>
      </c>
      <c r="K67" s="287">
        <f>IF(K15="M",0,K15)-IF(K16="M",0,K16)-IF(K17="M",0,K17)</f>
        <v>0</v>
      </c>
      <c r="L67" s="287">
        <f>IF(L15="M",0,L15)-IF(L16="M",0,L16)-IF(L17="M",0,L17)</f>
        <v>0</v>
      </c>
      <c r="M67" s="287">
        <f>IF(M15="M",0,M15)-IF(M16="M",0,M16)-IF(M17="M",0,M17)</f>
        <v>0</v>
      </c>
      <c r="N67" s="287">
        <f>IF(N15="M",0,N15)-IF(N16="M",0,N16)-IF(N17="M",0,N17)</f>
        <v>0</v>
      </c>
      <c r="O67" s="371"/>
      <c r="P67" s="297"/>
      <c r="Q67" s="370"/>
    </row>
    <row r="68" spans="1:17" s="337" customFormat="1" ht="15.75">
      <c r="A68" s="33"/>
      <c r="B68" s="248"/>
      <c r="C68" s="242" t="s">
        <v>552</v>
      </c>
      <c r="D68" s="287">
        <f>IF(D19="M",0,D19)-IF(D20="M",0,D20)-IF(D21="M",0,D21)</f>
        <v>0</v>
      </c>
      <c r="E68" s="287">
        <f aca="true" t="shared" si="6" ref="E68:J68">IF(E19="M",0,E19)-IF(E20="M",0,E20)-IF(E21="M",0,E21)</f>
        <v>0</v>
      </c>
      <c r="F68" s="287">
        <f t="shared" si="6"/>
        <v>0</v>
      </c>
      <c r="G68" s="287">
        <f t="shared" si="6"/>
        <v>0</v>
      </c>
      <c r="H68" s="287">
        <f t="shared" si="6"/>
        <v>0</v>
      </c>
      <c r="I68" s="287">
        <f t="shared" si="6"/>
        <v>0</v>
      </c>
      <c r="J68" s="287">
        <f t="shared" si="6"/>
        <v>0</v>
      </c>
      <c r="K68" s="287">
        <f>IF(K19="M",0,K19)-IF(K20="M",0,K20)-IF(K21="M",0,K21)</f>
        <v>0</v>
      </c>
      <c r="L68" s="287">
        <f>IF(L19="M",0,L19)-IF(L20="M",0,L20)-IF(L21="M",0,L21)</f>
        <v>0</v>
      </c>
      <c r="M68" s="287">
        <f>IF(M19="M",0,M19)-IF(M20="M",0,M20)-IF(M21="M",0,M21)</f>
        <v>0</v>
      </c>
      <c r="N68" s="287">
        <f>IF(N19="M",0,N19)-IF(N20="M",0,N20)-IF(N21="M",0,N21)</f>
        <v>0</v>
      </c>
      <c r="O68" s="371"/>
      <c r="P68" s="297"/>
      <c r="Q68" s="370"/>
    </row>
    <row r="69" spans="1:17" s="337" customFormat="1" ht="15.75">
      <c r="A69" s="33"/>
      <c r="B69" s="248"/>
      <c r="C69" s="242" t="s">
        <v>553</v>
      </c>
      <c r="D69" s="287">
        <f>IF(D22="M",0,D22)-IF(D23="M",0,D23)-IF(D24="M",0,D24)</f>
        <v>0</v>
      </c>
      <c r="E69" s="287">
        <f aca="true" t="shared" si="7" ref="E69:J69">IF(E22="M",0,E22)-IF(E23="M",0,E23)-IF(E24="M",0,E24)</f>
        <v>0</v>
      </c>
      <c r="F69" s="287">
        <f t="shared" si="7"/>
        <v>0</v>
      </c>
      <c r="G69" s="287">
        <f t="shared" si="7"/>
        <v>0</v>
      </c>
      <c r="H69" s="287">
        <f t="shared" si="7"/>
        <v>0</v>
      </c>
      <c r="I69" s="287">
        <f t="shared" si="7"/>
        <v>0</v>
      </c>
      <c r="J69" s="287">
        <f t="shared" si="7"/>
        <v>0</v>
      </c>
      <c r="K69" s="287">
        <f>IF(K22="M",0,K22)-IF(K23="M",0,K23)-IF(K24="M",0,K24)</f>
        <v>0</v>
      </c>
      <c r="L69" s="287">
        <f>IF(L22="M",0,L22)-IF(L23="M",0,L23)-IF(L24="M",0,L24)</f>
        <v>0</v>
      </c>
      <c r="M69" s="287">
        <f>IF(M22="M",0,M22)-IF(M23="M",0,M23)-IF(M24="M",0,M24)</f>
        <v>0</v>
      </c>
      <c r="N69" s="287">
        <f>IF(N22="M",0,N22)-IF(N23="M",0,N23)-IF(N24="M",0,N24)</f>
        <v>0</v>
      </c>
      <c r="O69" s="371"/>
      <c r="P69" s="297"/>
      <c r="Q69" s="370"/>
    </row>
    <row r="70" spans="1:17" s="337" customFormat="1" ht="15.75">
      <c r="A70" s="33"/>
      <c r="B70" s="248"/>
      <c r="C70" s="242" t="s">
        <v>554</v>
      </c>
      <c r="D70" s="287">
        <f>IF(D24="M",0,D24)-IF(D25="M",0,D25)-IF(D26="M",0,D26)</f>
        <v>0</v>
      </c>
      <c r="E70" s="287">
        <f aca="true" t="shared" si="8" ref="E70:J70">IF(E24="M",0,E24)-IF(E25="M",0,E25)-IF(E26="M",0,E26)</f>
        <v>0</v>
      </c>
      <c r="F70" s="287">
        <f t="shared" si="8"/>
        <v>0</v>
      </c>
      <c r="G70" s="287">
        <f t="shared" si="8"/>
        <v>0</v>
      </c>
      <c r="H70" s="287">
        <f t="shared" si="8"/>
        <v>0</v>
      </c>
      <c r="I70" s="287">
        <f t="shared" si="8"/>
        <v>0</v>
      </c>
      <c r="J70" s="287">
        <f t="shared" si="8"/>
        <v>0</v>
      </c>
      <c r="K70" s="287">
        <f>IF(K24="M",0,K24)-IF(K25="M",0,K25)-IF(K26="M",0,K26)</f>
        <v>0</v>
      </c>
      <c r="L70" s="287">
        <f>IF(L24="M",0,L24)-IF(L25="M",0,L25)-IF(L26="M",0,L26)</f>
        <v>0</v>
      </c>
      <c r="M70" s="287">
        <f>IF(M24="M",0,M24)-IF(M25="M",0,M25)-IF(M26="M",0,M26)</f>
        <v>0</v>
      </c>
      <c r="N70" s="287">
        <f>IF(N24="M",0,N24)-IF(N25="M",0,N25)-IF(N26="M",0,N26)</f>
        <v>0</v>
      </c>
      <c r="O70" s="371"/>
      <c r="P70" s="297"/>
      <c r="Q70" s="370"/>
    </row>
    <row r="71" spans="1:17" s="337" customFormat="1" ht="23.25">
      <c r="A71" s="33"/>
      <c r="B71" s="248"/>
      <c r="C71" s="242" t="s">
        <v>555</v>
      </c>
      <c r="D71" s="287">
        <f>IF(D29="M",0,D29)-IF(D30="M",0,D30)-IF(D31="M",0,D31)-IF(D33="M",0,D33)-IF(D34="M",0,D34)-IF(D36="M",0,D36)-IF(D38="M",0,D38)-IF(D39="M",0,D39)-IF(D40="M",0,D40)</f>
        <v>0</v>
      </c>
      <c r="E71" s="287">
        <f aca="true" t="shared" si="9" ref="E71:J71">IF(E29="M",0,E29)-IF(E30="M",0,E30)-IF(E31="M",0,E31)-IF(E33="M",0,E33)-IF(E34="M",0,E34)-IF(E36="M",0,E36)-IF(E38="M",0,E38)-IF(E39="M",0,E39)-IF(E40="M",0,E40)</f>
        <v>0</v>
      </c>
      <c r="F71" s="287">
        <f t="shared" si="9"/>
        <v>0</v>
      </c>
      <c r="G71" s="287">
        <f t="shared" si="9"/>
        <v>0</v>
      </c>
      <c r="H71" s="287">
        <f t="shared" si="9"/>
        <v>0</v>
      </c>
      <c r="I71" s="287">
        <f t="shared" si="9"/>
        <v>0</v>
      </c>
      <c r="J71" s="287">
        <f t="shared" si="9"/>
        <v>0</v>
      </c>
      <c r="K71" s="287">
        <f>IF(K29="M",0,K29)-IF(K30="M",0,K30)-IF(K31="M",0,K31)-IF(K33="M",0,K33)-IF(K34="M",0,K34)-IF(K36="M",0,K36)-IF(K38="M",0,K38)-IF(K39="M",0,K39)-IF(K40="M",0,K40)</f>
        <v>0</v>
      </c>
      <c r="L71" s="287">
        <f>IF(L29="M",0,L29)-IF(L30="M",0,L30)-IF(L31="M",0,L31)-IF(L33="M",0,L33)-IF(L34="M",0,L34)-IF(L36="M",0,L36)-IF(L38="M",0,L38)-IF(L39="M",0,L39)-IF(L40="M",0,L40)</f>
        <v>0</v>
      </c>
      <c r="M71" s="287">
        <f>IF(M29="M",0,M29)-IF(M30="M",0,M30)-IF(M31="M",0,M31)-IF(M33="M",0,M33)-IF(M34="M",0,M34)-IF(M36="M",0,M36)-IF(M38="M",0,M38)-IF(M39="M",0,M39)-IF(M40="M",0,M40)</f>
        <v>0</v>
      </c>
      <c r="N71" s="287">
        <f>IF(N29="M",0,N29)-IF(N30="M",0,N30)-IF(N31="M",0,N31)-IF(N33="M",0,N33)-IF(N34="M",0,N34)-IF(N36="M",0,N36)-IF(N38="M",0,N38)-IF(N39="M",0,N39)-IF(N40="M",0,N40)</f>
        <v>0</v>
      </c>
      <c r="O71" s="371"/>
      <c r="P71" s="297"/>
      <c r="Q71" s="370"/>
    </row>
    <row r="72" spans="1:16" s="337" customFormat="1" ht="15.75">
      <c r="A72" s="33"/>
      <c r="B72" s="248"/>
      <c r="C72" s="242" t="s">
        <v>556</v>
      </c>
      <c r="D72" s="287">
        <f>IF(D42="M",0,D42)-IF(D43="M",0,D43)-IF(D44="M",0,D44)</f>
        <v>0</v>
      </c>
      <c r="E72" s="287">
        <f aca="true" t="shared" si="10" ref="E72:J72">IF(E42="M",0,E42)-IF(E43="M",0,E43)-IF(E44="M",0,E44)</f>
        <v>0</v>
      </c>
      <c r="F72" s="287">
        <f t="shared" si="10"/>
        <v>0</v>
      </c>
      <c r="G72" s="287">
        <f t="shared" si="10"/>
        <v>0</v>
      </c>
      <c r="H72" s="287">
        <f t="shared" si="10"/>
        <v>0</v>
      </c>
      <c r="I72" s="287">
        <f t="shared" si="10"/>
        <v>0</v>
      </c>
      <c r="J72" s="287">
        <f t="shared" si="10"/>
        <v>0</v>
      </c>
      <c r="K72" s="287">
        <f>IF(K42="M",0,K42)-IF(K43="M",0,K43)-IF(K44="M",0,K44)</f>
        <v>0</v>
      </c>
      <c r="L72" s="287">
        <f>IF(L42="M",0,L42)-IF(L43="M",0,L43)-IF(L44="M",0,L44)</f>
        <v>0</v>
      </c>
      <c r="M72" s="287">
        <f>IF(M42="M",0,M42)-IF(M43="M",0,M43)-IF(M44="M",0,M44)</f>
        <v>0</v>
      </c>
      <c r="N72" s="287">
        <f>IF(N42="M",0,N42)-IF(N43="M",0,N43)-IF(N44="M",0,N44)</f>
        <v>0</v>
      </c>
      <c r="O72" s="312"/>
      <c r="P72" s="297"/>
    </row>
    <row r="73" spans="1:16" s="337" customFormat="1" ht="15.75">
      <c r="A73" s="33"/>
      <c r="B73" s="248"/>
      <c r="C73" s="242" t="s">
        <v>557</v>
      </c>
      <c r="D73" s="287">
        <f>IF(D49="M",0,D49)-IF(D50="M",0,D50)+IF(D51="M",0,D51)</f>
        <v>0</v>
      </c>
      <c r="E73" s="287">
        <f aca="true" t="shared" si="11" ref="E73:J73">IF(E49="M",0,E49)-IF(E50="M",0,E50)+IF(E51="M",0,E51)</f>
        <v>0</v>
      </c>
      <c r="F73" s="287">
        <f t="shared" si="11"/>
        <v>0</v>
      </c>
      <c r="G73" s="287">
        <f t="shared" si="11"/>
        <v>0</v>
      </c>
      <c r="H73" s="287">
        <f t="shared" si="11"/>
        <v>0</v>
      </c>
      <c r="I73" s="287">
        <f t="shared" si="11"/>
        <v>0</v>
      </c>
      <c r="J73" s="287">
        <f t="shared" si="11"/>
        <v>0</v>
      </c>
      <c r="K73" s="287">
        <f>IF(K49="M",0,K49)-IF(K50="M",0,K50)+IF(K51="M",0,K51)</f>
        <v>0</v>
      </c>
      <c r="L73" s="287">
        <f>IF(L49="M",0,L49)-IF(L50="M",0,L50)+IF(L51="M",0,L51)</f>
        <v>0</v>
      </c>
      <c r="M73" s="287">
        <f>IF(M49="M",0,M49)-IF(M50="M",0,M50)+IF(M51="M",0,M51)</f>
        <v>0</v>
      </c>
      <c r="N73" s="287">
        <f>IF(N49="M",0,N49)-IF(N50="M",0,N50)+IF(N51="M",0,N51)</f>
        <v>0</v>
      </c>
      <c r="O73" s="312"/>
      <c r="P73" s="297"/>
    </row>
    <row r="74" spans="1:16" s="337" customFormat="1" ht="15.75">
      <c r="A74" s="33"/>
      <c r="B74" s="244" t="s">
        <v>466</v>
      </c>
      <c r="C74" s="249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312"/>
      <c r="P74" s="297"/>
    </row>
    <row r="75" spans="1:16" s="337" customFormat="1" ht="15.75">
      <c r="A75" s="33"/>
      <c r="B75" s="250"/>
      <c r="C75" s="246" t="s">
        <v>558</v>
      </c>
      <c r="D75" s="286">
        <f>IF('Table 1'!E14="M",0,'Table 1'!E14)+IF(D10="M",0,D10)</f>
        <v>0</v>
      </c>
      <c r="E75" s="286">
        <f>IF('Table 1'!F14="M",0,'Table 1'!F14)+IF(E10="M",0,E10)</f>
        <v>0</v>
      </c>
      <c r="F75" s="286">
        <f>IF('Table 1'!G14="M",0,'Table 1'!G14)+IF(F10="M",0,F10)</f>
        <v>0</v>
      </c>
      <c r="G75" s="286">
        <f>IF('Table 1'!H14="M",0,'Table 1'!H14)+IF(G10="M",0,G10)</f>
        <v>0</v>
      </c>
      <c r="H75" s="286">
        <f>IF('Table 1'!I14="M",0,'Table 1'!I14)+IF(H10="M",0,H10)</f>
        <v>0</v>
      </c>
      <c r="I75" s="286">
        <f>IF('Table 1'!J14="M",0,'Table 1'!J14)+IF(I10="M",0,I10)</f>
        <v>0</v>
      </c>
      <c r="J75" s="286">
        <f>IF('Table 1'!K14="M",0,'Table 1'!K14)+IF(J10="M",0,J10)</f>
        <v>0</v>
      </c>
      <c r="K75" s="286">
        <f>IF('Table 1'!L14="M",0,'Table 1'!L14)+IF(K10="M",0,K10)</f>
        <v>0</v>
      </c>
      <c r="L75" s="286">
        <f>IF('Table 1'!M14="M",0,'Table 1'!M14)+IF(L10="M",0,L10)</f>
        <v>0</v>
      </c>
      <c r="M75" s="286">
        <f>IF('Table 1'!N14="M",0,'Table 1'!N14)+IF(M10="M",0,M10)</f>
        <v>0</v>
      </c>
      <c r="N75" s="286">
        <f>IF('Table 1'!O14="M",0,'Table 1'!O14)+IF(N10="M",0,N10)</f>
        <v>0</v>
      </c>
      <c r="O75" s="346"/>
      <c r="P75" s="347"/>
    </row>
  </sheetData>
  <sheetProtection password="CA3F" sheet="1" objects="1" scenarios="1" formatCells="0"/>
  <mergeCells count="2">
    <mergeCell ref="D62:N62"/>
    <mergeCell ref="D6:N6"/>
  </mergeCells>
  <conditionalFormatting sqref="D62:N62">
    <cfRule type="cellIs" priority="1" dxfId="1" operator="notEqual" stopIfTrue="1">
      <formula>"OK - Table 3E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P44"/>
  <sheetViews>
    <sheetView showGridLines="0" defaultGridColor="0" zoomScale="70" zoomScaleNormal="70" colorId="22" workbookViewId="0" topLeftCell="E16">
      <selection activeCell="C1" sqref="C1"/>
    </sheetView>
  </sheetViews>
  <sheetFormatPr defaultColWidth="9.77734375" defaultRowHeight="15"/>
  <cols>
    <col min="1" max="1" width="7.10546875" style="33" hidden="1" customWidth="1"/>
    <col min="2" max="2" width="9.77734375" style="178" customWidth="1"/>
    <col min="3" max="3" width="40.77734375" style="178" customWidth="1"/>
    <col min="4" max="4" width="19.99609375" style="178" customWidth="1"/>
    <col min="5" max="9" width="10.77734375" style="178" customWidth="1"/>
    <col min="10" max="15" width="10.99609375" style="178" customWidth="1"/>
    <col min="16" max="16384" width="9.77734375" style="178" customWidth="1"/>
  </cols>
  <sheetData>
    <row r="1" ht="7.5" customHeight="1"/>
    <row r="2" spans="2:15" ht="18">
      <c r="B2" s="103" t="s">
        <v>1</v>
      </c>
      <c r="C2" s="25"/>
      <c r="D2" s="104"/>
      <c r="E2" s="104"/>
      <c r="F2" s="104"/>
      <c r="G2" s="104"/>
      <c r="H2" s="104"/>
      <c r="I2" s="104"/>
      <c r="J2" s="25"/>
      <c r="K2" s="25"/>
      <c r="L2" s="25"/>
      <c r="M2" s="25"/>
      <c r="N2" s="25"/>
      <c r="O2" s="25"/>
    </row>
    <row r="3" spans="2:15" ht="15.75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ht="16.5" thickTop="1">
      <c r="A4" s="105"/>
      <c r="B4" s="61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  <c r="P4" s="291"/>
    </row>
    <row r="5" spans="1:16" ht="18.75">
      <c r="A5" s="106"/>
      <c r="B5" s="66"/>
      <c r="C5" s="303" t="str">
        <f>'Cover page'!E13</f>
        <v>Member state: Hungary</v>
      </c>
      <c r="D5" s="25"/>
      <c r="E5" s="90"/>
      <c r="F5" s="25"/>
      <c r="G5" s="25"/>
      <c r="H5" s="25"/>
      <c r="I5" s="141" t="s">
        <v>2</v>
      </c>
      <c r="J5" s="284"/>
      <c r="K5" s="68"/>
      <c r="L5" s="69"/>
      <c r="M5" s="68"/>
      <c r="N5" s="68"/>
      <c r="O5" s="70"/>
      <c r="P5" s="292"/>
    </row>
    <row r="6" spans="1:16" ht="15.75">
      <c r="A6" s="106"/>
      <c r="B6" s="66"/>
      <c r="C6" s="304" t="s">
        <v>101</v>
      </c>
      <c r="D6" s="36"/>
      <c r="E6" s="30">
        <f>'Table 1'!E5</f>
        <v>1995</v>
      </c>
      <c r="F6" s="30">
        <f>'Table 1'!F5</f>
        <v>1996</v>
      </c>
      <c r="G6" s="30">
        <f>'Table 1'!G5</f>
        <v>1997</v>
      </c>
      <c r="H6" s="30">
        <f>'Table 1'!H5</f>
        <v>1998</v>
      </c>
      <c r="I6" s="30">
        <f>'Table 1'!I5</f>
        <v>1999</v>
      </c>
      <c r="J6" s="30">
        <f>'Table 1'!J5</f>
        <v>2000</v>
      </c>
      <c r="K6" s="30">
        <f>'Table 1'!K5</f>
        <v>2001</v>
      </c>
      <c r="L6" s="30">
        <f>'Table 1'!L5</f>
        <v>2002</v>
      </c>
      <c r="M6" s="30">
        <f>'Table 1'!M5</f>
        <v>2003</v>
      </c>
      <c r="N6" s="30">
        <f>'Table 1'!N5</f>
        <v>2004</v>
      </c>
      <c r="O6" s="30">
        <f>'Table 1'!O5</f>
        <v>2005</v>
      </c>
      <c r="P6" s="292"/>
    </row>
    <row r="7" spans="1:16" ht="15.75">
      <c r="A7" s="106"/>
      <c r="B7" s="66"/>
      <c r="C7" s="303" t="str">
        <f>'Cover page'!E14</f>
        <v>Date: 04/16/2010</v>
      </c>
      <c r="D7" s="107"/>
      <c r="E7" s="421" t="s">
        <v>560</v>
      </c>
      <c r="F7" s="421" t="s">
        <v>560</v>
      </c>
      <c r="G7" s="421" t="s">
        <v>560</v>
      </c>
      <c r="H7" s="421" t="s">
        <v>560</v>
      </c>
      <c r="I7" s="421" t="s">
        <v>560</v>
      </c>
      <c r="J7" s="421" t="s">
        <v>560</v>
      </c>
      <c r="K7" s="421" t="s">
        <v>560</v>
      </c>
      <c r="L7" s="421" t="s">
        <v>560</v>
      </c>
      <c r="M7" s="421" t="s">
        <v>560</v>
      </c>
      <c r="N7" s="421" t="s">
        <v>560</v>
      </c>
      <c r="O7" s="422" t="s">
        <v>560</v>
      </c>
      <c r="P7" s="292"/>
    </row>
    <row r="8" spans="1:16" ht="16.5" thickBot="1">
      <c r="A8" s="106"/>
      <c r="B8" s="108" t="s">
        <v>46</v>
      </c>
      <c r="C8" s="85"/>
      <c r="D8" s="88"/>
      <c r="E8" s="189"/>
      <c r="F8" s="189"/>
      <c r="G8" s="189"/>
      <c r="H8" s="189"/>
      <c r="I8" s="189"/>
      <c r="J8" s="277"/>
      <c r="K8" s="277"/>
      <c r="L8" s="277"/>
      <c r="M8" s="277"/>
      <c r="N8" s="277"/>
      <c r="O8" s="277"/>
      <c r="P8" s="292"/>
    </row>
    <row r="9" spans="1:16" ht="15.75">
      <c r="A9" s="106"/>
      <c r="B9" s="108" t="s">
        <v>47</v>
      </c>
      <c r="C9" s="83"/>
      <c r="D9" s="83"/>
      <c r="E9" s="259"/>
      <c r="F9" s="259"/>
      <c r="G9" s="259"/>
      <c r="H9" s="259"/>
      <c r="I9" s="259"/>
      <c r="J9" s="278"/>
      <c r="K9" s="278"/>
      <c r="L9" s="278"/>
      <c r="M9" s="278"/>
      <c r="N9" s="278"/>
      <c r="O9" s="278"/>
      <c r="P9" s="292"/>
    </row>
    <row r="10" spans="1:16" ht="15.75">
      <c r="A10" s="109" t="s">
        <v>107</v>
      </c>
      <c r="B10" s="110">
        <v>2</v>
      </c>
      <c r="C10" s="111" t="s">
        <v>48</v>
      </c>
      <c r="D10" s="111"/>
      <c r="E10" s="419">
        <v>28895</v>
      </c>
      <c r="F10" s="419">
        <v>20267</v>
      </c>
      <c r="G10" s="419">
        <v>34884</v>
      </c>
      <c r="H10" s="419">
        <v>52258</v>
      </c>
      <c r="I10" s="419">
        <v>60860</v>
      </c>
      <c r="J10" s="419">
        <v>69659</v>
      </c>
      <c r="K10" s="419">
        <v>123082</v>
      </c>
      <c r="L10" s="419">
        <v>131542</v>
      </c>
      <c r="M10" s="419">
        <v>178802</v>
      </c>
      <c r="N10" s="419">
        <v>205480</v>
      </c>
      <c r="O10" s="419">
        <v>228250</v>
      </c>
      <c r="P10" s="292"/>
    </row>
    <row r="11" spans="1:16" ht="16.5" thickBot="1">
      <c r="A11" s="109"/>
      <c r="B11" s="110"/>
      <c r="C11" s="26"/>
      <c r="D11" s="26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92"/>
    </row>
    <row r="12" spans="1:16" ht="15.75">
      <c r="A12" s="109"/>
      <c r="B12" s="110"/>
      <c r="C12" s="76"/>
      <c r="D12" s="76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92"/>
    </row>
    <row r="13" spans="1:16" ht="15.75">
      <c r="A13" s="106"/>
      <c r="B13" s="110">
        <v>3</v>
      </c>
      <c r="C13" s="111" t="s">
        <v>49</v>
      </c>
      <c r="D13" s="111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92"/>
    </row>
    <row r="14" spans="1:16" ht="15">
      <c r="A14" s="106"/>
      <c r="B14" s="110"/>
      <c r="C14" s="25"/>
      <c r="D14" s="25"/>
      <c r="P14" s="292"/>
    </row>
    <row r="15" spans="1:16" ht="15">
      <c r="A15" s="106"/>
      <c r="B15" s="110"/>
      <c r="C15" s="25"/>
      <c r="D15" s="25"/>
      <c r="P15" s="292"/>
    </row>
    <row r="16" spans="1:16" ht="15.75">
      <c r="A16" s="109" t="s">
        <v>108</v>
      </c>
      <c r="B16" s="110"/>
      <c r="C16" s="37" t="s">
        <v>50</v>
      </c>
      <c r="D16" s="37"/>
      <c r="E16" s="23" t="s">
        <v>562</v>
      </c>
      <c r="F16" s="23" t="s">
        <v>562</v>
      </c>
      <c r="G16" s="23" t="s">
        <v>562</v>
      </c>
      <c r="H16" s="23" t="s">
        <v>562</v>
      </c>
      <c r="I16" s="23" t="s">
        <v>562</v>
      </c>
      <c r="J16" s="23" t="s">
        <v>562</v>
      </c>
      <c r="K16" s="23" t="s">
        <v>562</v>
      </c>
      <c r="L16" s="23" t="s">
        <v>562</v>
      </c>
      <c r="M16" s="23" t="s">
        <v>562</v>
      </c>
      <c r="N16" s="23" t="s">
        <v>562</v>
      </c>
      <c r="O16" s="23" t="s">
        <v>562</v>
      </c>
      <c r="P16" s="292"/>
    </row>
    <row r="17" spans="1:16" ht="15">
      <c r="A17" s="106"/>
      <c r="B17" s="110"/>
      <c r="C17" s="25"/>
      <c r="D17" s="25"/>
      <c r="P17" s="292"/>
    </row>
    <row r="18" spans="1:16" ht="15.75">
      <c r="A18" s="106"/>
      <c r="B18" s="110"/>
      <c r="C18" s="37" t="s">
        <v>51</v>
      </c>
      <c r="D18" s="37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292"/>
    </row>
    <row r="19" spans="1:16" ht="15.75">
      <c r="A19" s="106"/>
      <c r="B19" s="110"/>
      <c r="C19" s="37"/>
      <c r="D19" s="37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292"/>
    </row>
    <row r="20" spans="1:16" ht="15.75">
      <c r="A20" s="106"/>
      <c r="B20" s="110"/>
      <c r="C20" s="37"/>
      <c r="D20" s="37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292"/>
    </row>
    <row r="21" spans="1:16" ht="15.75">
      <c r="A21" s="106"/>
      <c r="B21" s="110"/>
      <c r="C21" s="37"/>
      <c r="D21" s="37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292"/>
    </row>
    <row r="22" spans="1:16" ht="15.75">
      <c r="A22" s="106"/>
      <c r="B22" s="110"/>
      <c r="C22" s="26"/>
      <c r="D22" s="26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292"/>
    </row>
    <row r="23" spans="1:16" ht="15.75">
      <c r="A23" s="106"/>
      <c r="B23" s="110"/>
      <c r="C23" s="26"/>
      <c r="D23" s="26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92"/>
    </row>
    <row r="24" spans="1:16" ht="15.75">
      <c r="A24" s="106"/>
      <c r="B24" s="110"/>
      <c r="C24" s="26"/>
      <c r="D24" s="26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292"/>
    </row>
    <row r="25" spans="1:16" ht="16.5" thickBot="1">
      <c r="A25" s="106"/>
      <c r="B25" s="110"/>
      <c r="C25" s="25"/>
      <c r="D25" s="25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292"/>
    </row>
    <row r="26" spans="1:16" ht="9.75" customHeight="1">
      <c r="A26" s="106"/>
      <c r="B26" s="110"/>
      <c r="C26" s="76"/>
      <c r="D26" s="7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92"/>
    </row>
    <row r="27" spans="1:16" ht="15.75">
      <c r="A27" s="106"/>
      <c r="B27" s="110">
        <v>4</v>
      </c>
      <c r="C27" s="111" t="s">
        <v>52</v>
      </c>
      <c r="D27" s="111"/>
      <c r="P27" s="292"/>
    </row>
    <row r="28" spans="1:16" ht="15.75">
      <c r="A28" s="106"/>
      <c r="B28" s="112"/>
      <c r="C28" s="111" t="s">
        <v>53</v>
      </c>
      <c r="D28" s="111"/>
      <c r="P28" s="292"/>
    </row>
    <row r="29" spans="1:16" ht="15.75">
      <c r="A29" s="106"/>
      <c r="B29" s="113"/>
      <c r="C29" s="26" t="s">
        <v>54</v>
      </c>
      <c r="D29" s="2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292"/>
    </row>
    <row r="30" spans="1:16" ht="15">
      <c r="A30" s="106"/>
      <c r="B30" s="113"/>
      <c r="C30" s="25"/>
      <c r="D30" s="2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292"/>
    </row>
    <row r="31" spans="1:16" ht="15">
      <c r="A31" s="106"/>
      <c r="B31" s="113"/>
      <c r="C31" s="25"/>
      <c r="D31" s="2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292"/>
    </row>
    <row r="32" spans="1:16" ht="15">
      <c r="A32" s="106"/>
      <c r="B32" s="113"/>
      <c r="C32" s="25"/>
      <c r="D32" s="2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292"/>
    </row>
    <row r="33" spans="1:16" ht="15.75">
      <c r="A33" s="106"/>
      <c r="B33" s="113"/>
      <c r="C33" s="26" t="s">
        <v>55</v>
      </c>
      <c r="D33" s="26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292"/>
    </row>
    <row r="34" spans="1:16" ht="15">
      <c r="A34" s="106"/>
      <c r="B34" s="112"/>
      <c r="C34" s="25"/>
      <c r="D34" s="2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92"/>
    </row>
    <row r="35" spans="1:16" ht="15.75">
      <c r="A35" s="106"/>
      <c r="B35" s="112"/>
      <c r="C35" s="111"/>
      <c r="D35" s="1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292"/>
    </row>
    <row r="36" spans="1:16" ht="15.75" thickBot="1">
      <c r="A36" s="106"/>
      <c r="B36" s="113"/>
      <c r="C36" s="114"/>
      <c r="D36" s="11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292"/>
    </row>
    <row r="37" spans="1:16" ht="15.75">
      <c r="A37" s="106"/>
      <c r="B37" s="112"/>
      <c r="C37" s="26"/>
      <c r="D37" s="26"/>
      <c r="P37" s="292"/>
    </row>
    <row r="38" spans="1:16" ht="15.75">
      <c r="A38" s="109" t="s">
        <v>109</v>
      </c>
      <c r="B38" s="110">
        <v>10</v>
      </c>
      <c r="C38" s="111" t="s">
        <v>56</v>
      </c>
      <c r="D38" s="26"/>
      <c r="E38" s="420">
        <v>5568568</v>
      </c>
      <c r="F38" s="420">
        <v>6847091</v>
      </c>
      <c r="G38" s="420">
        <v>8356210</v>
      </c>
      <c r="H38" s="420">
        <v>9900512</v>
      </c>
      <c r="I38" s="420">
        <v>11021141</v>
      </c>
      <c r="J38" s="420">
        <v>12734840</v>
      </c>
      <c r="K38" s="420">
        <v>14561106</v>
      </c>
      <c r="L38" s="420">
        <v>16348384</v>
      </c>
      <c r="M38" s="420">
        <v>17961939</v>
      </c>
      <c r="N38" s="420">
        <v>19735451</v>
      </c>
      <c r="O38" s="420">
        <v>20789478</v>
      </c>
      <c r="P38" s="292"/>
    </row>
    <row r="39" spans="1:16" ht="15">
      <c r="A39" s="106"/>
      <c r="B39" s="96" t="s">
        <v>43</v>
      </c>
      <c r="C39" s="25"/>
      <c r="D39" s="25"/>
      <c r="P39" s="292"/>
    </row>
    <row r="40" spans="1:16" ht="15">
      <c r="A40" s="106"/>
      <c r="B40" s="96"/>
      <c r="C40" s="98" t="s">
        <v>36</v>
      </c>
      <c r="D40" s="25"/>
      <c r="P40" s="292"/>
    </row>
    <row r="41" spans="1:16" ht="15.75">
      <c r="A41" s="106"/>
      <c r="B41" s="112"/>
      <c r="C41" s="98" t="s">
        <v>99</v>
      </c>
      <c r="D41" s="26"/>
      <c r="E41" s="279"/>
      <c r="F41" s="279"/>
      <c r="G41" s="279"/>
      <c r="H41" s="279"/>
      <c r="I41" s="279"/>
      <c r="P41" s="292"/>
    </row>
    <row r="42" spans="1:16" ht="16.5" thickBot="1">
      <c r="A42" s="115"/>
      <c r="B42" s="116"/>
      <c r="C42" s="102"/>
      <c r="D42" s="102"/>
      <c r="E42" s="310"/>
      <c r="F42" s="310"/>
      <c r="G42" s="310"/>
      <c r="H42" s="310"/>
      <c r="I42" s="310"/>
      <c r="J42" s="311"/>
      <c r="K42" s="311"/>
      <c r="L42" s="311"/>
      <c r="M42" s="311"/>
      <c r="N42" s="311"/>
      <c r="O42" s="311"/>
      <c r="P42" s="295"/>
    </row>
    <row r="43" spans="2:9" ht="16.5" thickTop="1">
      <c r="B43" s="26"/>
      <c r="C43" s="26"/>
      <c r="D43" s="26"/>
      <c r="E43" s="279"/>
      <c r="F43" s="279"/>
      <c r="G43" s="279"/>
      <c r="H43" s="279"/>
      <c r="I43" s="279"/>
    </row>
    <row r="44" spans="2:15" ht="15" customHeight="1">
      <c r="B44" s="238" t="s">
        <v>190</v>
      </c>
      <c r="C44" s="239"/>
      <c r="D44" s="239"/>
      <c r="E44" s="495" t="str">
        <f>IF(COUNTA(E10:O10,E16:O16,E38:O38)/33*100=100,"OK - Table 4 is fully completed","WARNING - Table 4 is not fully completed, please fill in figure, L, M or 0")</f>
        <v>OK - Table 4 is fully completed</v>
      </c>
      <c r="F44" s="495"/>
      <c r="G44" s="495"/>
      <c r="H44" s="495"/>
      <c r="I44" s="495"/>
      <c r="J44" s="495"/>
      <c r="K44" s="495"/>
      <c r="L44" s="495"/>
      <c r="M44" s="495"/>
      <c r="N44" s="495"/>
      <c r="O44" s="496"/>
    </row>
  </sheetData>
  <sheetProtection password="CA3F" sheet="1" objects="1" scenarios="1" formatCells="0" insertRows="0"/>
  <mergeCells count="1">
    <mergeCell ref="E44:O44"/>
  </mergeCells>
  <conditionalFormatting sqref="E44:O44">
    <cfRule type="cellIs" priority="1" dxfId="1" operator="notEqual" stopIfTrue="1">
      <formula>"OK - Table 4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P439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8.77734375" style="33" hidden="1" customWidth="1"/>
    <col min="2" max="2" width="9.77734375" style="178" customWidth="1"/>
    <col min="3" max="3" width="51.4453125" style="301" customWidth="1"/>
    <col min="4" max="16384" width="9.77734375" style="178" customWidth="1"/>
  </cols>
  <sheetData>
    <row r="1" spans="2:16" ht="18" customHeight="1">
      <c r="B1" s="25"/>
      <c r="C1" s="47" t="s">
        <v>73</v>
      </c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317"/>
    </row>
    <row r="2" spans="2:16" ht="11.25" customHeight="1" thickBot="1">
      <c r="B2" s="26"/>
      <c r="C2" s="59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25"/>
    </row>
    <row r="3" spans="1:16" ht="11.25" customHeight="1" thickTop="1">
      <c r="A3" s="60"/>
      <c r="B3" s="61"/>
      <c r="C3" s="62"/>
      <c r="D3" s="63"/>
      <c r="E3" s="63"/>
      <c r="F3" s="63"/>
      <c r="G3" s="63"/>
      <c r="H3" s="63"/>
      <c r="I3" s="63"/>
      <c r="J3" s="64"/>
      <c r="K3" s="64"/>
      <c r="L3" s="64"/>
      <c r="M3" s="64"/>
      <c r="N3" s="64"/>
      <c r="O3" s="64"/>
      <c r="P3" s="291"/>
    </row>
    <row r="4" spans="1:16" ht="15.75" customHeight="1">
      <c r="A4" s="65"/>
      <c r="B4" s="66"/>
      <c r="C4" s="303" t="str">
        <f>'Cover page'!E13</f>
        <v>Member state: Hungary</v>
      </c>
      <c r="D4" s="67"/>
      <c r="E4" s="483" t="s">
        <v>2</v>
      </c>
      <c r="F4" s="484"/>
      <c r="G4" s="484"/>
      <c r="H4" s="484"/>
      <c r="I4" s="484"/>
      <c r="J4" s="484"/>
      <c r="K4" s="484"/>
      <c r="L4" s="484"/>
      <c r="M4" s="484"/>
      <c r="N4" s="484"/>
      <c r="O4" s="485"/>
      <c r="P4" s="292"/>
    </row>
    <row r="5" spans="1:16" ht="15.75">
      <c r="A5" s="65"/>
      <c r="B5" s="66"/>
      <c r="C5" s="304" t="s">
        <v>101</v>
      </c>
      <c r="D5" s="72" t="s">
        <v>3</v>
      </c>
      <c r="E5" s="72">
        <v>1995</v>
      </c>
      <c r="F5" s="72">
        <f>E5+1</f>
        <v>1996</v>
      </c>
      <c r="G5" s="72">
        <f aca="true" t="shared" si="0" ref="G5:O5">F5+1</f>
        <v>1997</v>
      </c>
      <c r="H5" s="72">
        <f t="shared" si="0"/>
        <v>1998</v>
      </c>
      <c r="I5" s="72">
        <f t="shared" si="0"/>
        <v>1999</v>
      </c>
      <c r="J5" s="72">
        <f t="shared" si="0"/>
        <v>2000</v>
      </c>
      <c r="K5" s="72">
        <f t="shared" si="0"/>
        <v>2001</v>
      </c>
      <c r="L5" s="72">
        <f t="shared" si="0"/>
        <v>2002</v>
      </c>
      <c r="M5" s="72">
        <f t="shared" si="0"/>
        <v>2003</v>
      </c>
      <c r="N5" s="72">
        <f t="shared" si="0"/>
        <v>2004</v>
      </c>
      <c r="O5" s="30">
        <f t="shared" si="0"/>
        <v>2005</v>
      </c>
      <c r="P5" s="292"/>
    </row>
    <row r="6" spans="1:16" ht="15.75">
      <c r="A6" s="65"/>
      <c r="B6" s="66"/>
      <c r="C6" s="355" t="str">
        <f>'Cover page'!E14</f>
        <v>Date: 04/16/2010</v>
      </c>
      <c r="D6" s="72" t="s">
        <v>4</v>
      </c>
      <c r="E6" s="72"/>
      <c r="F6" s="72"/>
      <c r="G6" s="72"/>
      <c r="H6" s="72"/>
      <c r="I6" s="72"/>
      <c r="J6" s="200"/>
      <c r="K6" s="200"/>
      <c r="L6" s="200"/>
      <c r="M6" s="200"/>
      <c r="N6" s="200"/>
      <c r="O6" s="200"/>
      <c r="P6" s="292"/>
    </row>
    <row r="7" spans="1:16" ht="16.5" thickBot="1">
      <c r="A7" s="65"/>
      <c r="B7" s="66"/>
      <c r="C7" s="48"/>
      <c r="D7" s="73"/>
      <c r="E7" s="73"/>
      <c r="F7" s="73"/>
      <c r="G7" s="73"/>
      <c r="H7" s="73"/>
      <c r="I7" s="73"/>
      <c r="J7" s="199"/>
      <c r="K7" s="199"/>
      <c r="L7" s="199"/>
      <c r="M7" s="199"/>
      <c r="N7" s="199"/>
      <c r="O7" s="142"/>
      <c r="P7" s="292"/>
    </row>
    <row r="8" spans="1:16" ht="15.75">
      <c r="A8" s="65"/>
      <c r="B8" s="66"/>
      <c r="C8" s="74"/>
      <c r="D8" s="75"/>
      <c r="E8" s="251" t="s">
        <v>560</v>
      </c>
      <c r="F8" s="251" t="s">
        <v>560</v>
      </c>
      <c r="G8" s="251" t="s">
        <v>560</v>
      </c>
      <c r="H8" s="251" t="s">
        <v>560</v>
      </c>
      <c r="I8" s="251" t="s">
        <v>560</v>
      </c>
      <c r="J8" s="251" t="s">
        <v>560</v>
      </c>
      <c r="K8" s="251" t="s">
        <v>560</v>
      </c>
      <c r="L8" s="251" t="s">
        <v>560</v>
      </c>
      <c r="M8" s="251" t="s">
        <v>560</v>
      </c>
      <c r="N8" s="251" t="s">
        <v>560</v>
      </c>
      <c r="O8" s="251" t="s">
        <v>560</v>
      </c>
      <c r="P8" s="292"/>
    </row>
    <row r="9" spans="2:16" ht="16.5" thickBot="1">
      <c r="B9" s="66"/>
      <c r="C9" s="78" t="s">
        <v>5</v>
      </c>
      <c r="D9" s="79" t="s">
        <v>57</v>
      </c>
      <c r="E9" s="253"/>
      <c r="F9" s="253"/>
      <c r="G9" s="253"/>
      <c r="H9" s="253"/>
      <c r="I9" s="253"/>
      <c r="J9" s="252"/>
      <c r="K9" s="253"/>
      <c r="L9" s="253"/>
      <c r="M9" s="253"/>
      <c r="N9" s="253"/>
      <c r="O9" s="189"/>
      <c r="P9" s="292"/>
    </row>
    <row r="10" spans="1:16" ht="17.25" thickBot="1" thickTop="1">
      <c r="A10" s="65" t="s">
        <v>173</v>
      </c>
      <c r="B10" s="66"/>
      <c r="C10" s="80" t="s">
        <v>6</v>
      </c>
      <c r="D10" s="34" t="s">
        <v>7</v>
      </c>
      <c r="E10" s="426">
        <f>E11+E13+E14</f>
        <v>-499297</v>
      </c>
      <c r="F10" s="426">
        <f aca="true" t="shared" si="1" ref="F10:O10">F11+F13+F14</f>
        <v>-308155</v>
      </c>
      <c r="G10" s="426">
        <f t="shared" si="1"/>
        <v>-517009</v>
      </c>
      <c r="H10" s="426">
        <f t="shared" si="1"/>
        <v>-817967.6090909091</v>
      </c>
      <c r="I10" s="426">
        <f t="shared" si="1"/>
        <v>-628451</v>
      </c>
      <c r="J10" s="426">
        <f t="shared" si="1"/>
        <v>-397412.0029999999</v>
      </c>
      <c r="K10" s="426">
        <f t="shared" si="1"/>
        <v>-619158</v>
      </c>
      <c r="L10" s="426">
        <f t="shared" si="1"/>
        <v>-1535748</v>
      </c>
      <c r="M10" s="426">
        <f t="shared" si="1"/>
        <v>-1360257</v>
      </c>
      <c r="N10" s="426">
        <f t="shared" si="1"/>
        <v>-1331289</v>
      </c>
      <c r="O10" s="426">
        <f t="shared" si="1"/>
        <v>-1737251.6153846155</v>
      </c>
      <c r="P10" s="292"/>
    </row>
    <row r="11" spans="1:16" ht="16.5" thickTop="1">
      <c r="A11" s="65" t="s">
        <v>174</v>
      </c>
      <c r="B11" s="66"/>
      <c r="C11" s="80" t="s">
        <v>8</v>
      </c>
      <c r="D11" s="79" t="s">
        <v>9</v>
      </c>
      <c r="E11" s="423">
        <f>'Table 2A'!D70</f>
        <v>-510051</v>
      </c>
      <c r="F11" s="423">
        <f>'Table 2A'!E70</f>
        <v>-379705</v>
      </c>
      <c r="G11" s="423">
        <f>'Table 2A'!F70</f>
        <v>-524744</v>
      </c>
      <c r="H11" s="423">
        <f>'Table 2A'!G70</f>
        <v>-752132.6090909091</v>
      </c>
      <c r="I11" s="423">
        <f>'Table 2A'!H70</f>
        <v>-610648</v>
      </c>
      <c r="J11" s="423">
        <f>'Table 2A'!I70</f>
        <v>-347703</v>
      </c>
      <c r="K11" s="423">
        <f>'Table 2A'!J70</f>
        <v>-707359</v>
      </c>
      <c r="L11" s="423">
        <f>'Table 2A'!K70</f>
        <v>-1336587</v>
      </c>
      <c r="M11" s="423">
        <f>'Table 2A'!L70</f>
        <v>-1094078</v>
      </c>
      <c r="N11" s="423">
        <f>'Table 2A'!M70</f>
        <v>-1217037</v>
      </c>
      <c r="O11" s="423">
        <f>'Table 2A'!N70</f>
        <v>-1586040</v>
      </c>
      <c r="P11" s="292"/>
    </row>
    <row r="12" spans="1:16" ht="15.75">
      <c r="A12" s="65" t="s">
        <v>175</v>
      </c>
      <c r="B12" s="66"/>
      <c r="C12" s="80" t="s">
        <v>10</v>
      </c>
      <c r="D12" s="79" t="s">
        <v>11</v>
      </c>
      <c r="E12" s="23" t="s">
        <v>559</v>
      </c>
      <c r="F12" s="23" t="s">
        <v>559</v>
      </c>
      <c r="G12" s="23" t="s">
        <v>559</v>
      </c>
      <c r="H12" s="23" t="s">
        <v>559</v>
      </c>
      <c r="I12" s="23" t="s">
        <v>559</v>
      </c>
      <c r="J12" s="23" t="s">
        <v>559</v>
      </c>
      <c r="K12" s="23" t="s">
        <v>559</v>
      </c>
      <c r="L12" s="23" t="s">
        <v>559</v>
      </c>
      <c r="M12" s="23" t="s">
        <v>559</v>
      </c>
      <c r="N12" s="23" t="s">
        <v>559</v>
      </c>
      <c r="O12" s="23" t="s">
        <v>559</v>
      </c>
      <c r="P12" s="292"/>
    </row>
    <row r="13" spans="1:16" ht="15.75">
      <c r="A13" s="65" t="s">
        <v>176</v>
      </c>
      <c r="B13" s="66"/>
      <c r="C13" s="80" t="s">
        <v>12</v>
      </c>
      <c r="D13" s="79" t="s">
        <v>13</v>
      </c>
      <c r="E13" s="424">
        <f>'Table 2C'!D42</f>
        <v>10640</v>
      </c>
      <c r="F13" s="424">
        <f>'Table 2C'!E42</f>
        <v>29958</v>
      </c>
      <c r="G13" s="424">
        <f>'Table 2C'!F42</f>
        <v>-985</v>
      </c>
      <c r="H13" s="424">
        <f>'Table 2C'!G42</f>
        <v>-30413</v>
      </c>
      <c r="I13" s="424">
        <f>'Table 2C'!H42</f>
        <v>978</v>
      </c>
      <c r="J13" s="424">
        <f>'Table 2C'!I42</f>
        <v>-35172</v>
      </c>
      <c r="K13" s="424">
        <f>'Table 2C'!J42</f>
        <v>17712</v>
      </c>
      <c r="L13" s="424">
        <f>'Table 2C'!K42</f>
        <v>-147809</v>
      </c>
      <c r="M13" s="424">
        <f>'Table 2C'!L42</f>
        <v>-24324</v>
      </c>
      <c r="N13" s="424">
        <f>'Table 2C'!M42</f>
        <v>-52580</v>
      </c>
      <c r="O13" s="424">
        <f>'Table 2C'!N42</f>
        <v>-113888.61538461538</v>
      </c>
      <c r="P13" s="292"/>
    </row>
    <row r="14" spans="1:16" ht="15.75">
      <c r="A14" s="65" t="s">
        <v>177</v>
      </c>
      <c r="B14" s="66"/>
      <c r="C14" s="80" t="s">
        <v>14</v>
      </c>
      <c r="D14" s="79" t="s">
        <v>15</v>
      </c>
      <c r="E14" s="424">
        <f>'Table 2D'!D42</f>
        <v>114</v>
      </c>
      <c r="F14" s="424">
        <f>'Table 2D'!E42</f>
        <v>41592</v>
      </c>
      <c r="G14" s="424">
        <f>'Table 2D'!F42</f>
        <v>8720</v>
      </c>
      <c r="H14" s="424">
        <f>'Table 2D'!G42</f>
        <v>-35422</v>
      </c>
      <c r="I14" s="424">
        <f>'Table 2D'!H42</f>
        <v>-18781</v>
      </c>
      <c r="J14" s="424">
        <f>'Table 2D'!I42</f>
        <v>-14537.002999999924</v>
      </c>
      <c r="K14" s="424">
        <f>'Table 2D'!J42</f>
        <v>70489</v>
      </c>
      <c r="L14" s="424">
        <f>'Table 2D'!K42</f>
        <v>-51352</v>
      </c>
      <c r="M14" s="424">
        <f>'Table 2D'!L42</f>
        <v>-241855</v>
      </c>
      <c r="N14" s="424">
        <f>'Table 2D'!M42</f>
        <v>-61672</v>
      </c>
      <c r="O14" s="424">
        <f>'Table 2D'!N42</f>
        <v>-37323</v>
      </c>
      <c r="P14" s="292"/>
    </row>
    <row r="15" spans="1:16" ht="16.5" thickBot="1">
      <c r="A15" s="65"/>
      <c r="B15" s="66"/>
      <c r="C15" s="81"/>
      <c r="D15" s="85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292"/>
    </row>
    <row r="16" spans="1:16" ht="15.75">
      <c r="A16" s="65"/>
      <c r="B16" s="66"/>
      <c r="C16" s="82"/>
      <c r="D16" s="77"/>
      <c r="E16" s="251" t="s">
        <v>560</v>
      </c>
      <c r="F16" s="251" t="s">
        <v>560</v>
      </c>
      <c r="G16" s="251" t="s">
        <v>560</v>
      </c>
      <c r="H16" s="251" t="s">
        <v>560</v>
      </c>
      <c r="I16" s="251" t="s">
        <v>560</v>
      </c>
      <c r="J16" s="251" t="s">
        <v>560</v>
      </c>
      <c r="K16" s="251" t="s">
        <v>560</v>
      </c>
      <c r="L16" s="251" t="s">
        <v>560</v>
      </c>
      <c r="M16" s="251" t="s">
        <v>560</v>
      </c>
      <c r="N16" s="251" t="s">
        <v>560</v>
      </c>
      <c r="O16" s="251" t="s">
        <v>560</v>
      </c>
      <c r="P16" s="292"/>
    </row>
    <row r="17" spans="1:16" ht="16.5" thickBot="1">
      <c r="A17" s="65"/>
      <c r="B17" s="66"/>
      <c r="C17" s="78" t="s">
        <v>16</v>
      </c>
      <c r="D17" s="280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6"/>
      <c r="P17" s="292"/>
    </row>
    <row r="18" spans="1:16" ht="17.25" thickBot="1" thickTop="1">
      <c r="A18" s="65" t="s">
        <v>178</v>
      </c>
      <c r="B18" s="66"/>
      <c r="C18" s="78" t="s">
        <v>17</v>
      </c>
      <c r="D18" s="84"/>
      <c r="E18" s="426">
        <v>4905196</v>
      </c>
      <c r="F18" s="426">
        <v>5077840</v>
      </c>
      <c r="G18" s="426">
        <v>5468373</v>
      </c>
      <c r="H18" s="426">
        <v>6257769</v>
      </c>
      <c r="I18" s="426">
        <v>6962736</v>
      </c>
      <c r="J18" s="426">
        <v>7339443</v>
      </c>
      <c r="K18" s="426">
        <v>7953298</v>
      </c>
      <c r="L18" s="426">
        <v>9573781</v>
      </c>
      <c r="M18" s="426">
        <v>10981848</v>
      </c>
      <c r="N18" s="426">
        <v>12296208</v>
      </c>
      <c r="O18" s="426">
        <v>13582511</v>
      </c>
      <c r="P18" s="292"/>
    </row>
    <row r="19" spans="1:16" ht="16.5" thickTop="1">
      <c r="A19" s="65"/>
      <c r="B19" s="66"/>
      <c r="C19" s="46" t="s">
        <v>18</v>
      </c>
      <c r="D19" s="84"/>
      <c r="E19" s="179"/>
      <c r="F19" s="179"/>
      <c r="G19" s="179"/>
      <c r="H19" s="179"/>
      <c r="I19" s="179"/>
      <c r="J19" s="179"/>
      <c r="K19" s="179"/>
      <c r="L19" s="179"/>
      <c r="M19" s="179"/>
      <c r="N19" s="253"/>
      <c r="O19" s="189"/>
      <c r="P19" s="292"/>
    </row>
    <row r="20" spans="1:16" ht="15.75">
      <c r="A20" s="65" t="s">
        <v>179</v>
      </c>
      <c r="B20" s="66"/>
      <c r="C20" s="80" t="s">
        <v>19</v>
      </c>
      <c r="D20" s="79" t="s">
        <v>20</v>
      </c>
      <c r="E20" s="381">
        <v>0</v>
      </c>
      <c r="F20" s="381">
        <v>0</v>
      </c>
      <c r="G20" s="381">
        <v>0</v>
      </c>
      <c r="H20" s="381">
        <v>0</v>
      </c>
      <c r="I20" s="381">
        <v>0</v>
      </c>
      <c r="J20" s="381">
        <v>0</v>
      </c>
      <c r="K20" s="381">
        <v>1760</v>
      </c>
      <c r="L20" s="381">
        <v>2143</v>
      </c>
      <c r="M20" s="381">
        <v>71</v>
      </c>
      <c r="N20" s="381">
        <v>223</v>
      </c>
      <c r="O20" s="381">
        <v>129</v>
      </c>
      <c r="P20" s="292"/>
    </row>
    <row r="21" spans="1:16" ht="15.75">
      <c r="A21" s="65" t="s">
        <v>180</v>
      </c>
      <c r="B21" s="66"/>
      <c r="C21" s="80" t="s">
        <v>21</v>
      </c>
      <c r="D21" s="34" t="s">
        <v>22</v>
      </c>
      <c r="E21" s="381">
        <v>1713497</v>
      </c>
      <c r="F21" s="381">
        <v>2511022</v>
      </c>
      <c r="G21" s="381">
        <v>2668295</v>
      </c>
      <c r="H21" s="381">
        <v>3328754</v>
      </c>
      <c r="I21" s="381">
        <v>4503351</v>
      </c>
      <c r="J21" s="381">
        <v>5141816</v>
      </c>
      <c r="K21" s="381">
        <v>6109189</v>
      </c>
      <c r="L21" s="381">
        <v>7502777</v>
      </c>
      <c r="M21" s="381">
        <v>9363200</v>
      </c>
      <c r="N21" s="381">
        <v>10863471.999999998</v>
      </c>
      <c r="O21" s="381">
        <v>12153911</v>
      </c>
      <c r="P21" s="292"/>
    </row>
    <row r="22" spans="1:16" ht="15.75">
      <c r="A22" s="65" t="s">
        <v>181</v>
      </c>
      <c r="B22" s="66"/>
      <c r="C22" s="46" t="s">
        <v>23</v>
      </c>
      <c r="D22" s="79" t="s">
        <v>24</v>
      </c>
      <c r="E22" s="381">
        <v>466483</v>
      </c>
      <c r="F22" s="381">
        <v>755142</v>
      </c>
      <c r="G22" s="381">
        <v>923917</v>
      </c>
      <c r="H22" s="381">
        <v>1054993</v>
      </c>
      <c r="I22" s="381">
        <v>1253138</v>
      </c>
      <c r="J22" s="381">
        <v>1246308</v>
      </c>
      <c r="K22" s="381">
        <v>1502897</v>
      </c>
      <c r="L22" s="381">
        <v>1955236</v>
      </c>
      <c r="M22" s="381">
        <v>2056237</v>
      </c>
      <c r="N22" s="381">
        <v>2044557</v>
      </c>
      <c r="O22" s="381">
        <v>2057204</v>
      </c>
      <c r="P22" s="292"/>
    </row>
    <row r="23" spans="1:16" ht="15.75">
      <c r="A23" s="65" t="s">
        <v>182</v>
      </c>
      <c r="B23" s="66"/>
      <c r="C23" s="46" t="s">
        <v>25</v>
      </c>
      <c r="D23" s="79" t="s">
        <v>26</v>
      </c>
      <c r="E23" s="381">
        <v>1247014</v>
      </c>
      <c r="F23" s="381">
        <v>1755880</v>
      </c>
      <c r="G23" s="381">
        <v>1744378</v>
      </c>
      <c r="H23" s="381">
        <v>2273761</v>
      </c>
      <c r="I23" s="381">
        <v>3250213</v>
      </c>
      <c r="J23" s="381">
        <v>3895508</v>
      </c>
      <c r="K23" s="381">
        <v>4606292</v>
      </c>
      <c r="L23" s="381">
        <v>5547541</v>
      </c>
      <c r="M23" s="381">
        <v>7306963</v>
      </c>
      <c r="N23" s="381">
        <v>8818914.999999998</v>
      </c>
      <c r="O23" s="381">
        <v>10096707</v>
      </c>
      <c r="P23" s="292"/>
    </row>
    <row r="24" spans="1:16" ht="15.75">
      <c r="A24" s="65" t="s">
        <v>183</v>
      </c>
      <c r="B24" s="66"/>
      <c r="C24" s="80" t="s">
        <v>27</v>
      </c>
      <c r="D24" s="79" t="s">
        <v>28</v>
      </c>
      <c r="E24" s="381">
        <v>3191699</v>
      </c>
      <c r="F24" s="381">
        <v>2566818</v>
      </c>
      <c r="G24" s="381">
        <v>2800078</v>
      </c>
      <c r="H24" s="381">
        <v>2929015</v>
      </c>
      <c r="I24" s="381">
        <v>2459385</v>
      </c>
      <c r="J24" s="381">
        <v>2197627</v>
      </c>
      <c r="K24" s="381">
        <v>1842349</v>
      </c>
      <c r="L24" s="381">
        <v>2068861</v>
      </c>
      <c r="M24" s="381">
        <v>1618577</v>
      </c>
      <c r="N24" s="381">
        <v>1432513</v>
      </c>
      <c r="O24" s="381">
        <v>1428471</v>
      </c>
      <c r="P24" s="292"/>
    </row>
    <row r="25" spans="1:16" ht="15.75">
      <c r="A25" s="65" t="s">
        <v>184</v>
      </c>
      <c r="B25" s="66"/>
      <c r="C25" s="46" t="s">
        <v>23</v>
      </c>
      <c r="D25" s="34" t="s">
        <v>29</v>
      </c>
      <c r="E25" s="381">
        <v>25991</v>
      </c>
      <c r="F25" s="381">
        <v>6476</v>
      </c>
      <c r="G25" s="381">
        <v>22413</v>
      </c>
      <c r="H25" s="381">
        <v>12615</v>
      </c>
      <c r="I25" s="381">
        <v>11843</v>
      </c>
      <c r="J25" s="381">
        <v>25179</v>
      </c>
      <c r="K25" s="381">
        <v>42848</v>
      </c>
      <c r="L25" s="381">
        <v>118568</v>
      </c>
      <c r="M25" s="381">
        <v>93852</v>
      </c>
      <c r="N25" s="381">
        <v>128679</v>
      </c>
      <c r="O25" s="381">
        <v>104909</v>
      </c>
      <c r="P25" s="292"/>
    </row>
    <row r="26" spans="1:16" ht="15.75">
      <c r="A26" s="65" t="s">
        <v>185</v>
      </c>
      <c r="B26" s="66"/>
      <c r="C26" s="46" t="s">
        <v>25</v>
      </c>
      <c r="D26" s="34" t="s">
        <v>30</v>
      </c>
      <c r="E26" s="381">
        <v>3165708</v>
      </c>
      <c r="F26" s="381">
        <v>2560342</v>
      </c>
      <c r="G26" s="381">
        <v>2777665</v>
      </c>
      <c r="H26" s="381">
        <v>2916400</v>
      </c>
      <c r="I26" s="381">
        <v>2447542</v>
      </c>
      <c r="J26" s="381">
        <v>2172448</v>
      </c>
      <c r="K26" s="381">
        <v>1799501</v>
      </c>
      <c r="L26" s="381">
        <v>1950293</v>
      </c>
      <c r="M26" s="381">
        <v>1524725</v>
      </c>
      <c r="N26" s="381">
        <v>1303834</v>
      </c>
      <c r="O26" s="382">
        <v>1323562</v>
      </c>
      <c r="P26" s="292"/>
    </row>
    <row r="27" spans="1:16" ht="16.5" thickBot="1">
      <c r="A27" s="65"/>
      <c r="B27" s="66"/>
      <c r="C27" s="86"/>
      <c r="D27" s="8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8"/>
      <c r="P27" s="292"/>
    </row>
    <row r="28" spans="1:16" ht="15.75">
      <c r="A28" s="65"/>
      <c r="B28" s="66"/>
      <c r="C28" s="89"/>
      <c r="D28" s="90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292"/>
    </row>
    <row r="29" spans="1:16" ht="15.75">
      <c r="A29" s="65"/>
      <c r="B29" s="66"/>
      <c r="C29" s="78" t="s">
        <v>87</v>
      </c>
      <c r="D29" s="280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261"/>
      <c r="P29" s="292"/>
    </row>
    <row r="30" spans="1:16" ht="15.75">
      <c r="A30" s="65" t="s">
        <v>186</v>
      </c>
      <c r="B30" s="91"/>
      <c r="C30" s="78" t="s">
        <v>31</v>
      </c>
      <c r="D30" s="79" t="s">
        <v>32</v>
      </c>
      <c r="E30" s="382">
        <v>11041</v>
      </c>
      <c r="F30" s="382">
        <v>103327</v>
      </c>
      <c r="G30" s="382">
        <v>203649</v>
      </c>
      <c r="H30" s="382">
        <v>321299</v>
      </c>
      <c r="I30" s="382">
        <v>335069</v>
      </c>
      <c r="J30" s="382">
        <v>433223</v>
      </c>
      <c r="K30" s="382">
        <v>565929</v>
      </c>
      <c r="L30" s="382">
        <v>844514</v>
      </c>
      <c r="M30" s="382">
        <v>657882</v>
      </c>
      <c r="N30" s="382">
        <v>733655</v>
      </c>
      <c r="O30" s="382">
        <v>873037</v>
      </c>
      <c r="P30" s="292"/>
    </row>
    <row r="31" spans="1:16" ht="15.75">
      <c r="A31" s="65" t="s">
        <v>187</v>
      </c>
      <c r="B31" s="91"/>
      <c r="C31" s="78" t="s">
        <v>33</v>
      </c>
      <c r="D31" s="79" t="s">
        <v>62</v>
      </c>
      <c r="E31" s="382">
        <v>508080</v>
      </c>
      <c r="F31" s="382">
        <v>639655</v>
      </c>
      <c r="G31" s="382">
        <v>772876</v>
      </c>
      <c r="H31" s="382">
        <v>760924</v>
      </c>
      <c r="I31" s="382">
        <v>799922</v>
      </c>
      <c r="J31" s="382">
        <v>676872</v>
      </c>
      <c r="K31" s="382">
        <v>703368</v>
      </c>
      <c r="L31" s="382">
        <v>687627</v>
      </c>
      <c r="M31" s="382">
        <v>766899</v>
      </c>
      <c r="N31" s="382">
        <v>906667</v>
      </c>
      <c r="O31" s="382">
        <v>908431</v>
      </c>
      <c r="P31" s="292"/>
    </row>
    <row r="32" spans="1:16" s="294" customFormat="1" ht="15.75">
      <c r="A32" s="65" t="s">
        <v>188</v>
      </c>
      <c r="B32" s="92"/>
      <c r="C32" s="93" t="s">
        <v>70</v>
      </c>
      <c r="D32" s="94" t="s">
        <v>74</v>
      </c>
      <c r="E32" s="382">
        <v>508080</v>
      </c>
      <c r="F32" s="382">
        <v>639655</v>
      </c>
      <c r="G32" s="382">
        <v>743334</v>
      </c>
      <c r="H32" s="382">
        <v>721184</v>
      </c>
      <c r="I32" s="382">
        <v>768591</v>
      </c>
      <c r="J32" s="382">
        <v>682848</v>
      </c>
      <c r="K32" s="382">
        <v>708348</v>
      </c>
      <c r="L32" s="382">
        <v>689776</v>
      </c>
      <c r="M32" s="382">
        <v>760264</v>
      </c>
      <c r="N32" s="382">
        <v>902967</v>
      </c>
      <c r="O32" s="382">
        <v>910597</v>
      </c>
      <c r="P32" s="293"/>
    </row>
    <row r="33" spans="1:16" ht="16.5" thickBot="1">
      <c r="A33" s="65"/>
      <c r="B33" s="91"/>
      <c r="C33" s="95"/>
      <c r="D33" s="281"/>
      <c r="E33" s="262"/>
      <c r="F33" s="262"/>
      <c r="G33" s="262"/>
      <c r="H33" s="262"/>
      <c r="I33" s="262"/>
      <c r="J33" s="283"/>
      <c r="K33" s="262"/>
      <c r="L33" s="262"/>
      <c r="M33" s="262"/>
      <c r="N33" s="380"/>
      <c r="O33" s="263"/>
      <c r="P33" s="292"/>
    </row>
    <row r="34" spans="1:16" ht="16.5" thickBot="1">
      <c r="A34" s="65"/>
      <c r="B34" s="91"/>
      <c r="C34" s="74"/>
      <c r="D34" s="282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5"/>
      <c r="P34" s="292"/>
    </row>
    <row r="35" spans="1:16" ht="17.25" thickBot="1" thickTop="1">
      <c r="A35" s="65" t="s">
        <v>189</v>
      </c>
      <c r="B35" s="91"/>
      <c r="C35" s="78" t="s">
        <v>34</v>
      </c>
      <c r="D35" s="34" t="s">
        <v>35</v>
      </c>
      <c r="E35" s="426">
        <v>5755359</v>
      </c>
      <c r="F35" s="426">
        <v>7112341</v>
      </c>
      <c r="G35" s="426">
        <v>8812934</v>
      </c>
      <c r="H35" s="426">
        <v>10451208</v>
      </c>
      <c r="I35" s="426">
        <v>11650643</v>
      </c>
      <c r="J35" s="426">
        <v>13345301</v>
      </c>
      <c r="K35" s="426">
        <v>15288748</v>
      </c>
      <c r="L35" s="426">
        <v>17219439</v>
      </c>
      <c r="M35" s="426">
        <v>18814994</v>
      </c>
      <c r="N35" s="426">
        <v>20803797</v>
      </c>
      <c r="O35" s="426">
        <v>21988587</v>
      </c>
      <c r="P35" s="292"/>
    </row>
    <row r="36" spans="1:16" ht="11.25" customHeight="1" thickTop="1">
      <c r="A36" s="65"/>
      <c r="B36" s="96"/>
      <c r="C36" s="45"/>
      <c r="D36" s="26"/>
      <c r="E36" s="279"/>
      <c r="F36" s="279"/>
      <c r="G36" s="279"/>
      <c r="H36" s="279"/>
      <c r="I36" s="279"/>
      <c r="P36" s="292"/>
    </row>
    <row r="37" spans="1:16" ht="15.75">
      <c r="A37" s="65"/>
      <c r="B37" s="91"/>
      <c r="C37" s="97" t="s">
        <v>36</v>
      </c>
      <c r="D37" s="98"/>
      <c r="E37" s="309"/>
      <c r="F37" s="309"/>
      <c r="G37" s="309"/>
      <c r="H37" s="309"/>
      <c r="I37" s="309"/>
      <c r="P37" s="292"/>
    </row>
    <row r="38" spans="1:16" ht="11.25" customHeight="1" thickBot="1">
      <c r="A38" s="99"/>
      <c r="B38" s="100"/>
      <c r="C38" s="101"/>
      <c r="D38" s="102"/>
      <c r="E38" s="310"/>
      <c r="F38" s="310"/>
      <c r="G38" s="310"/>
      <c r="H38" s="310"/>
      <c r="I38" s="310"/>
      <c r="J38" s="311"/>
      <c r="K38" s="311"/>
      <c r="L38" s="311"/>
      <c r="M38" s="311"/>
      <c r="N38" s="311"/>
      <c r="O38" s="311"/>
      <c r="P38" s="295"/>
    </row>
    <row r="39" spans="2:4" ht="15.75" thickTop="1">
      <c r="B39" s="25"/>
      <c r="C39" s="48"/>
      <c r="D39" s="25"/>
    </row>
    <row r="40" spans="2:4" ht="15">
      <c r="B40" s="25"/>
      <c r="C40" s="48"/>
      <c r="D40" s="25"/>
    </row>
    <row r="41" spans="2:16" ht="15" customHeight="1">
      <c r="B41" s="226" t="s">
        <v>190</v>
      </c>
      <c r="C41" s="227"/>
      <c r="D41" s="227"/>
      <c r="E41" s="482" t="str">
        <f>IF(COUNTA(E10:O14,E18:O18,E20:O26,E30:O32,E35:O35)/187*100=100,"OK - Table 1 is fully completed","WARNING - Table 1 is not fully completed, please fill in figure, L, M or 0")</f>
        <v>OK - Table 1 is fully completed</v>
      </c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228"/>
    </row>
    <row r="42" spans="2:16" ht="15" customHeight="1">
      <c r="B42" s="229" t="s">
        <v>191</v>
      </c>
      <c r="C42" s="89"/>
      <c r="D42" s="42"/>
      <c r="E42" s="42"/>
      <c r="F42" s="42"/>
      <c r="G42" s="42"/>
      <c r="H42" s="42"/>
      <c r="I42" s="42"/>
      <c r="J42" s="481"/>
      <c r="K42" s="481"/>
      <c r="L42" s="481"/>
      <c r="M42" s="481"/>
      <c r="N42" s="481"/>
      <c r="O42" s="481"/>
      <c r="P42" s="230"/>
    </row>
    <row r="43" spans="2:16" ht="15" customHeight="1">
      <c r="B43" s="231"/>
      <c r="C43" s="232" t="s">
        <v>192</v>
      </c>
      <c r="D43" s="43"/>
      <c r="E43" s="285">
        <f>IF(E10="M",0,E10)-IF(E11="M",0,E11)-IF(E12="M",0,E12)-IF(E13="M",0,E13)-IF(E14="M",0,E14)</f>
        <v>0</v>
      </c>
      <c r="F43" s="285">
        <f aca="true" t="shared" si="2" ref="F43:O43">IF(F10="M",0,F10)-IF(F11="M",0,F11)-IF(F12="M",0,F12)-IF(F13="M",0,F13)-IF(F14="M",0,F14)</f>
        <v>0</v>
      </c>
      <c r="G43" s="285">
        <f t="shared" si="2"/>
        <v>0</v>
      </c>
      <c r="H43" s="285">
        <f t="shared" si="2"/>
        <v>0</v>
      </c>
      <c r="I43" s="285">
        <f t="shared" si="2"/>
        <v>0</v>
      </c>
      <c r="J43" s="285">
        <f t="shared" si="2"/>
        <v>1.4551915228366852E-11</v>
      </c>
      <c r="K43" s="285">
        <f t="shared" si="2"/>
        <v>0</v>
      </c>
      <c r="L43" s="285">
        <f t="shared" si="2"/>
        <v>0</v>
      </c>
      <c r="M43" s="285">
        <f t="shared" si="2"/>
        <v>0</v>
      </c>
      <c r="N43" s="285">
        <f t="shared" si="2"/>
        <v>0</v>
      </c>
      <c r="O43" s="285">
        <f t="shared" si="2"/>
        <v>-1.1641532182693481E-10</v>
      </c>
      <c r="P43" s="315"/>
    </row>
    <row r="44" spans="2:16" ht="15" customHeight="1">
      <c r="B44" s="233"/>
      <c r="C44" s="232" t="s">
        <v>193</v>
      </c>
      <c r="D44" s="43"/>
      <c r="E44" s="285">
        <f>IF(E18="M",0,E18)-IF(E20="M",0,E20)-IF(E21="M",0,E21)-IF(E24="M",0,E24)</f>
        <v>0</v>
      </c>
      <c r="F44" s="285">
        <f aca="true" t="shared" si="3" ref="F44:O44">IF(F18="M",0,F18)-IF(F20="M",0,F20)-IF(F21="M",0,F21)-IF(F24="M",0,F24)</f>
        <v>0</v>
      </c>
      <c r="G44" s="285">
        <f t="shared" si="3"/>
        <v>0</v>
      </c>
      <c r="H44" s="285">
        <f t="shared" si="3"/>
        <v>0</v>
      </c>
      <c r="I44" s="285">
        <f t="shared" si="3"/>
        <v>0</v>
      </c>
      <c r="J44" s="285">
        <f t="shared" si="3"/>
        <v>0</v>
      </c>
      <c r="K44" s="285">
        <f t="shared" si="3"/>
        <v>0</v>
      </c>
      <c r="L44" s="285">
        <f t="shared" si="3"/>
        <v>0</v>
      </c>
      <c r="M44" s="285">
        <f t="shared" si="3"/>
        <v>0</v>
      </c>
      <c r="N44" s="285">
        <f t="shared" si="3"/>
        <v>1.862645149230957E-09</v>
      </c>
      <c r="O44" s="285">
        <f t="shared" si="3"/>
        <v>0</v>
      </c>
      <c r="P44" s="315"/>
    </row>
    <row r="45" spans="2:16" ht="15" customHeight="1">
      <c r="B45" s="233"/>
      <c r="C45" s="232" t="s">
        <v>194</v>
      </c>
      <c r="D45" s="43"/>
      <c r="E45" s="285">
        <f>IF(E21="M",0,E21)-IF(E22="M",0,E22)-IF(E23="M",0,E23)</f>
        <v>0</v>
      </c>
      <c r="F45" s="285">
        <f aca="true" t="shared" si="4" ref="F45:O45">IF(F21="M",0,F21)-IF(F22="M",0,F22)-IF(F23="M",0,F23)</f>
        <v>0</v>
      </c>
      <c r="G45" s="285">
        <f t="shared" si="4"/>
        <v>0</v>
      </c>
      <c r="H45" s="285">
        <f t="shared" si="4"/>
        <v>0</v>
      </c>
      <c r="I45" s="285">
        <f t="shared" si="4"/>
        <v>0</v>
      </c>
      <c r="J45" s="285">
        <f t="shared" si="4"/>
        <v>0</v>
      </c>
      <c r="K45" s="285">
        <f t="shared" si="4"/>
        <v>0</v>
      </c>
      <c r="L45" s="285">
        <f t="shared" si="4"/>
        <v>0</v>
      </c>
      <c r="M45" s="285">
        <f t="shared" si="4"/>
        <v>0</v>
      </c>
      <c r="N45" s="285">
        <f t="shared" si="4"/>
        <v>0</v>
      </c>
      <c r="O45" s="285">
        <f t="shared" si="4"/>
        <v>0</v>
      </c>
      <c r="P45" s="315"/>
    </row>
    <row r="46" spans="2:16" ht="15" customHeight="1">
      <c r="B46" s="234"/>
      <c r="C46" s="235" t="s">
        <v>195</v>
      </c>
      <c r="D46" s="236"/>
      <c r="E46" s="286">
        <f>IF(E24="M",0,E24)-IF(E25="M",0,E25)-IF(E26="M",0,E26)</f>
        <v>0</v>
      </c>
      <c r="F46" s="286">
        <f aca="true" t="shared" si="5" ref="F46:O46">IF(F24="M",0,F24)-IF(F25="M",0,F25)-IF(F26="M",0,F26)</f>
        <v>0</v>
      </c>
      <c r="G46" s="286">
        <f t="shared" si="5"/>
        <v>0</v>
      </c>
      <c r="H46" s="286">
        <f t="shared" si="5"/>
        <v>0</v>
      </c>
      <c r="I46" s="286">
        <f t="shared" si="5"/>
        <v>0</v>
      </c>
      <c r="J46" s="286">
        <f t="shared" si="5"/>
        <v>0</v>
      </c>
      <c r="K46" s="286">
        <f t="shared" si="5"/>
        <v>0</v>
      </c>
      <c r="L46" s="286">
        <f t="shared" si="5"/>
        <v>0</v>
      </c>
      <c r="M46" s="286">
        <f t="shared" si="5"/>
        <v>0</v>
      </c>
      <c r="N46" s="286">
        <f t="shared" si="5"/>
        <v>0</v>
      </c>
      <c r="O46" s="286">
        <f t="shared" si="5"/>
        <v>0</v>
      </c>
      <c r="P46" s="316"/>
    </row>
    <row r="47" spans="4:9" ht="15.75">
      <c r="D47" s="279"/>
      <c r="E47" s="279"/>
      <c r="F47" s="279"/>
      <c r="G47" s="279"/>
      <c r="H47" s="279"/>
      <c r="I47" s="279"/>
    </row>
    <row r="48" spans="4:9" ht="15.75">
      <c r="D48" s="279"/>
      <c r="E48" s="279"/>
      <c r="F48" s="279"/>
      <c r="G48" s="279"/>
      <c r="H48" s="279"/>
      <c r="I48" s="279"/>
    </row>
    <row r="49" spans="4:9" ht="15.75">
      <c r="D49" s="279"/>
      <c r="E49" s="279"/>
      <c r="F49" s="279"/>
      <c r="G49" s="279"/>
      <c r="H49" s="279"/>
      <c r="I49" s="279"/>
    </row>
    <row r="50" spans="4:9" ht="15.75">
      <c r="D50" s="279"/>
      <c r="E50" s="279"/>
      <c r="F50" s="279"/>
      <c r="G50" s="279"/>
      <c r="H50" s="279"/>
      <c r="I50" s="279"/>
    </row>
    <row r="51" spans="4:9" ht="15.75">
      <c r="D51" s="279"/>
      <c r="E51" s="279"/>
      <c r="F51" s="279"/>
      <c r="G51" s="279"/>
      <c r="H51" s="279"/>
      <c r="I51" s="279"/>
    </row>
    <row r="52" spans="4:9" ht="15.75">
      <c r="D52" s="279"/>
      <c r="E52" s="279"/>
      <c r="F52" s="279"/>
      <c r="G52" s="279"/>
      <c r="H52" s="279"/>
      <c r="I52" s="279"/>
    </row>
    <row r="53" spans="4:9" ht="15.75">
      <c r="D53" s="279"/>
      <c r="E53" s="279"/>
      <c r="F53" s="279"/>
      <c r="G53" s="279"/>
      <c r="H53" s="279"/>
      <c r="I53" s="279"/>
    </row>
    <row r="54" spans="4:9" ht="15.75">
      <c r="D54" s="279"/>
      <c r="E54" s="279"/>
      <c r="F54" s="279"/>
      <c r="G54" s="279"/>
      <c r="H54" s="279"/>
      <c r="I54" s="279"/>
    </row>
    <row r="55" spans="4:9" ht="15.75">
      <c r="D55" s="279"/>
      <c r="E55" s="279"/>
      <c r="F55" s="279"/>
      <c r="G55" s="279"/>
      <c r="H55" s="279"/>
      <c r="I55" s="279"/>
    </row>
    <row r="56" spans="4:9" ht="15.75">
      <c r="D56" s="279"/>
      <c r="E56" s="279"/>
      <c r="F56" s="279"/>
      <c r="G56" s="279"/>
      <c r="H56" s="279"/>
      <c r="I56" s="279"/>
    </row>
    <row r="57" spans="4:9" ht="15.75">
      <c r="D57" s="279"/>
      <c r="E57" s="279"/>
      <c r="F57" s="279"/>
      <c r="G57" s="279"/>
      <c r="H57" s="279"/>
      <c r="I57" s="279"/>
    </row>
    <row r="58" spans="4:9" ht="15.75">
      <c r="D58" s="279"/>
      <c r="E58" s="279"/>
      <c r="F58" s="279"/>
      <c r="G58" s="279"/>
      <c r="H58" s="279"/>
      <c r="I58" s="279"/>
    </row>
    <row r="59" spans="4:9" ht="15.75">
      <c r="D59" s="279"/>
      <c r="E59" s="279"/>
      <c r="F59" s="279"/>
      <c r="G59" s="279"/>
      <c r="H59" s="279"/>
      <c r="I59" s="279"/>
    </row>
    <row r="60" spans="4:9" ht="15.75">
      <c r="D60" s="279"/>
      <c r="E60" s="279"/>
      <c r="F60" s="279"/>
      <c r="G60" s="279"/>
      <c r="H60" s="279"/>
      <c r="I60" s="279"/>
    </row>
    <row r="61" spans="4:9" ht="15.75">
      <c r="D61" s="279"/>
      <c r="E61" s="279"/>
      <c r="F61" s="279"/>
      <c r="G61" s="279"/>
      <c r="H61" s="279"/>
      <c r="I61" s="279"/>
    </row>
    <row r="62" spans="4:9" ht="15.75">
      <c r="D62" s="279"/>
      <c r="E62" s="279"/>
      <c r="F62" s="279"/>
      <c r="G62" s="279"/>
      <c r="H62" s="279"/>
      <c r="I62" s="279"/>
    </row>
    <row r="63" spans="4:9" ht="15.75">
      <c r="D63" s="279"/>
      <c r="E63" s="279"/>
      <c r="F63" s="279"/>
      <c r="G63" s="279"/>
      <c r="H63" s="279"/>
      <c r="I63" s="279"/>
    </row>
    <row r="64" spans="4:9" ht="15.75">
      <c r="D64" s="279"/>
      <c r="E64" s="279"/>
      <c r="F64" s="279"/>
      <c r="G64" s="279"/>
      <c r="H64" s="279"/>
      <c r="I64" s="279"/>
    </row>
    <row r="65" spans="4:9" ht="15.75">
      <c r="D65" s="279"/>
      <c r="E65" s="279"/>
      <c r="F65" s="279"/>
      <c r="G65" s="279"/>
      <c r="H65" s="279"/>
      <c r="I65" s="279"/>
    </row>
    <row r="66" spans="4:9" ht="15.75">
      <c r="D66" s="279"/>
      <c r="E66" s="279"/>
      <c r="F66" s="279"/>
      <c r="G66" s="279"/>
      <c r="H66" s="279"/>
      <c r="I66" s="279"/>
    </row>
    <row r="67" spans="4:9" ht="15.75">
      <c r="D67" s="279"/>
      <c r="E67" s="279"/>
      <c r="F67" s="279"/>
      <c r="G67" s="279"/>
      <c r="H67" s="279"/>
      <c r="I67" s="279"/>
    </row>
    <row r="68" spans="4:9" ht="15.75">
      <c r="D68" s="279"/>
      <c r="E68" s="279"/>
      <c r="F68" s="279"/>
      <c r="G68" s="279"/>
      <c r="H68" s="279"/>
      <c r="I68" s="279"/>
    </row>
    <row r="70" ht="9" customHeight="1"/>
    <row r="72" ht="12" customHeight="1"/>
    <row r="75" ht="11.25" customHeight="1"/>
    <row r="77" spans="4:9" ht="15.75">
      <c r="D77" s="279"/>
      <c r="E77" s="279"/>
      <c r="F77" s="279"/>
      <c r="G77" s="279"/>
      <c r="H77" s="279"/>
      <c r="I77" s="279"/>
    </row>
    <row r="78" spans="4:9" ht="15.75">
      <c r="D78" s="279"/>
      <c r="E78" s="279"/>
      <c r="F78" s="279"/>
      <c r="G78" s="279"/>
      <c r="H78" s="279"/>
      <c r="I78" s="279"/>
    </row>
    <row r="79" spans="4:9" ht="15.75">
      <c r="D79" s="279"/>
      <c r="E79" s="279"/>
      <c r="F79" s="279"/>
      <c r="G79" s="279"/>
      <c r="H79" s="279"/>
      <c r="I79" s="279"/>
    </row>
    <row r="80" spans="4:9" ht="10.5" customHeight="1">
      <c r="D80" s="279"/>
      <c r="E80" s="279"/>
      <c r="F80" s="279"/>
      <c r="G80" s="279"/>
      <c r="H80" s="279"/>
      <c r="I80" s="279"/>
    </row>
    <row r="81" spans="4:9" ht="15.75">
      <c r="D81" s="279"/>
      <c r="E81" s="279"/>
      <c r="F81" s="279"/>
      <c r="G81" s="279"/>
      <c r="H81" s="279"/>
      <c r="I81" s="279"/>
    </row>
    <row r="82" spans="4:9" ht="15.75">
      <c r="D82" s="279"/>
      <c r="E82" s="279"/>
      <c r="F82" s="279"/>
      <c r="G82" s="279"/>
      <c r="H82" s="279"/>
      <c r="I82" s="279"/>
    </row>
    <row r="83" spans="4:9" ht="6" customHeight="1">
      <c r="D83" s="279"/>
      <c r="E83" s="279"/>
      <c r="F83" s="279"/>
      <c r="G83" s="279"/>
      <c r="H83" s="279"/>
      <c r="I83" s="279"/>
    </row>
    <row r="84" spans="4:9" ht="15.75">
      <c r="D84" s="279"/>
      <c r="E84" s="279"/>
      <c r="F84" s="279"/>
      <c r="G84" s="279"/>
      <c r="H84" s="279"/>
      <c r="I84" s="279"/>
    </row>
    <row r="85" spans="4:9" ht="15.75">
      <c r="D85" s="279"/>
      <c r="E85" s="279"/>
      <c r="F85" s="279"/>
      <c r="G85" s="279"/>
      <c r="H85" s="279"/>
      <c r="I85" s="279"/>
    </row>
    <row r="86" spans="4:9" ht="15.75">
      <c r="D86" s="279"/>
      <c r="E86" s="279"/>
      <c r="F86" s="279"/>
      <c r="G86" s="279"/>
      <c r="H86" s="279"/>
      <c r="I86" s="279"/>
    </row>
    <row r="87" spans="4:9" ht="15.75">
      <c r="D87" s="279"/>
      <c r="E87" s="279"/>
      <c r="F87" s="279"/>
      <c r="G87" s="279"/>
      <c r="H87" s="279"/>
      <c r="I87" s="279"/>
    </row>
    <row r="88" spans="4:9" ht="15.75">
      <c r="D88" s="279"/>
      <c r="E88" s="279"/>
      <c r="F88" s="279"/>
      <c r="G88" s="279"/>
      <c r="H88" s="279"/>
      <c r="I88" s="279"/>
    </row>
    <row r="89" spans="4:9" ht="15.75">
      <c r="D89" s="279"/>
      <c r="E89" s="279"/>
      <c r="F89" s="279"/>
      <c r="G89" s="279"/>
      <c r="H89" s="279"/>
      <c r="I89" s="279"/>
    </row>
    <row r="90" spans="4:9" ht="15.75">
      <c r="D90" s="279"/>
      <c r="E90" s="279"/>
      <c r="F90" s="279"/>
      <c r="G90" s="279"/>
      <c r="H90" s="279"/>
      <c r="I90" s="279"/>
    </row>
    <row r="91" spans="4:9" ht="15.75">
      <c r="D91" s="279"/>
      <c r="E91" s="279"/>
      <c r="F91" s="279"/>
      <c r="G91" s="279"/>
      <c r="H91" s="279"/>
      <c r="I91" s="279"/>
    </row>
    <row r="92" spans="4:9" ht="15.75">
      <c r="D92" s="279"/>
      <c r="E92" s="279"/>
      <c r="F92" s="279"/>
      <c r="G92" s="279"/>
      <c r="H92" s="279"/>
      <c r="I92" s="279"/>
    </row>
    <row r="93" spans="4:9" ht="15.75">
      <c r="D93" s="279"/>
      <c r="E93" s="279"/>
      <c r="F93" s="279"/>
      <c r="G93" s="279"/>
      <c r="H93" s="279"/>
      <c r="I93" s="279"/>
    </row>
    <row r="94" spans="4:9" ht="15.75">
      <c r="D94" s="279"/>
      <c r="E94" s="279"/>
      <c r="F94" s="279"/>
      <c r="G94" s="279"/>
      <c r="H94" s="279"/>
      <c r="I94" s="279"/>
    </row>
    <row r="95" spans="4:9" ht="15.75">
      <c r="D95" s="279"/>
      <c r="E95" s="279"/>
      <c r="F95" s="279"/>
      <c r="G95" s="279"/>
      <c r="H95" s="279"/>
      <c r="I95" s="279"/>
    </row>
    <row r="96" spans="4:9" ht="15.75">
      <c r="D96" s="279"/>
      <c r="E96" s="279"/>
      <c r="F96" s="279"/>
      <c r="G96" s="279"/>
      <c r="H96" s="279"/>
      <c r="I96" s="279"/>
    </row>
    <row r="97" spans="4:9" ht="15.75">
      <c r="D97" s="279"/>
      <c r="E97" s="279"/>
      <c r="F97" s="279"/>
      <c r="G97" s="279"/>
      <c r="H97" s="279"/>
      <c r="I97" s="279"/>
    </row>
    <row r="98" spans="4:9" ht="15.75">
      <c r="D98" s="279"/>
      <c r="E98" s="279"/>
      <c r="F98" s="279"/>
      <c r="G98" s="279"/>
      <c r="H98" s="279"/>
      <c r="I98" s="279"/>
    </row>
    <row r="99" spans="4:9" ht="15.75">
      <c r="D99" s="279"/>
      <c r="E99" s="279"/>
      <c r="F99" s="279"/>
      <c r="G99" s="279"/>
      <c r="H99" s="279"/>
      <c r="I99" s="279"/>
    </row>
    <row r="100" spans="4:9" ht="15.75">
      <c r="D100" s="279"/>
      <c r="E100" s="279"/>
      <c r="F100" s="279"/>
      <c r="G100" s="279"/>
      <c r="H100" s="279"/>
      <c r="I100" s="279"/>
    </row>
    <row r="101" spans="4:9" ht="15.75">
      <c r="D101" s="279"/>
      <c r="E101" s="279"/>
      <c r="F101" s="279"/>
      <c r="G101" s="279"/>
      <c r="H101" s="279"/>
      <c r="I101" s="279"/>
    </row>
    <row r="102" spans="4:9" ht="15.75">
      <c r="D102" s="279"/>
      <c r="E102" s="279"/>
      <c r="F102" s="279"/>
      <c r="G102" s="279"/>
      <c r="H102" s="279"/>
      <c r="I102" s="279"/>
    </row>
    <row r="103" spans="4:9" ht="15.75">
      <c r="D103" s="279"/>
      <c r="E103" s="279"/>
      <c r="F103" s="279"/>
      <c r="G103" s="279"/>
      <c r="H103" s="279"/>
      <c r="I103" s="279"/>
    </row>
    <row r="104" spans="4:9" ht="15.75">
      <c r="D104" s="279"/>
      <c r="E104" s="279"/>
      <c r="F104" s="279"/>
      <c r="G104" s="279"/>
      <c r="H104" s="279"/>
      <c r="I104" s="279"/>
    </row>
    <row r="106" ht="9" customHeight="1"/>
    <row r="108" ht="12" customHeight="1"/>
    <row r="111" ht="11.25" customHeight="1"/>
    <row r="113" spans="4:9" ht="15.75">
      <c r="D113" s="279"/>
      <c r="E113" s="279"/>
      <c r="F113" s="279"/>
      <c r="G113" s="279"/>
      <c r="H113" s="279"/>
      <c r="I113" s="279"/>
    </row>
    <row r="114" spans="4:9" ht="15.75">
      <c r="D114" s="279"/>
      <c r="E114" s="279"/>
      <c r="F114" s="279"/>
      <c r="G114" s="279"/>
      <c r="H114" s="279"/>
      <c r="I114" s="279"/>
    </row>
    <row r="115" spans="4:9" ht="15.75">
      <c r="D115" s="279"/>
      <c r="E115" s="279"/>
      <c r="F115" s="279"/>
      <c r="G115" s="279"/>
      <c r="H115" s="279"/>
      <c r="I115" s="279"/>
    </row>
    <row r="116" spans="4:9" ht="10.5" customHeight="1">
      <c r="D116" s="279"/>
      <c r="E116" s="279"/>
      <c r="F116" s="279"/>
      <c r="G116" s="279"/>
      <c r="H116" s="279"/>
      <c r="I116" s="279"/>
    </row>
    <row r="117" spans="4:9" ht="15.75">
      <c r="D117" s="279"/>
      <c r="E117" s="279"/>
      <c r="F117" s="279"/>
      <c r="G117" s="279"/>
      <c r="H117" s="279"/>
      <c r="I117" s="279"/>
    </row>
    <row r="118" spans="4:9" ht="15.75">
      <c r="D118" s="279"/>
      <c r="E118" s="279"/>
      <c r="F118" s="279"/>
      <c r="G118" s="279"/>
      <c r="H118" s="279"/>
      <c r="I118" s="279"/>
    </row>
    <row r="119" spans="4:9" ht="6" customHeight="1">
      <c r="D119" s="279"/>
      <c r="E119" s="279"/>
      <c r="F119" s="279"/>
      <c r="G119" s="279"/>
      <c r="H119" s="279"/>
      <c r="I119" s="279"/>
    </row>
    <row r="120" spans="4:9" ht="15.75">
      <c r="D120" s="279"/>
      <c r="E120" s="279"/>
      <c r="F120" s="279"/>
      <c r="G120" s="279"/>
      <c r="H120" s="279"/>
      <c r="I120" s="279"/>
    </row>
    <row r="121" spans="4:9" ht="15.75">
      <c r="D121" s="279"/>
      <c r="E121" s="279"/>
      <c r="F121" s="279"/>
      <c r="G121" s="279"/>
      <c r="H121" s="279"/>
      <c r="I121" s="279"/>
    </row>
    <row r="122" spans="4:9" ht="15.75">
      <c r="D122" s="279"/>
      <c r="E122" s="279"/>
      <c r="F122" s="279"/>
      <c r="G122" s="279"/>
      <c r="H122" s="279"/>
      <c r="I122" s="279"/>
    </row>
    <row r="123" spans="4:9" ht="15.75">
      <c r="D123" s="279"/>
      <c r="E123" s="279"/>
      <c r="F123" s="279"/>
      <c r="G123" s="279"/>
      <c r="H123" s="279"/>
      <c r="I123" s="279"/>
    </row>
    <row r="124" spans="4:9" ht="15.75">
      <c r="D124" s="279"/>
      <c r="E124" s="279"/>
      <c r="F124" s="279"/>
      <c r="G124" s="279"/>
      <c r="H124" s="279"/>
      <c r="I124" s="279"/>
    </row>
    <row r="125" spans="4:9" ht="15.75">
      <c r="D125" s="279"/>
      <c r="E125" s="279"/>
      <c r="F125" s="279"/>
      <c r="G125" s="279"/>
      <c r="H125" s="279"/>
      <c r="I125" s="279"/>
    </row>
    <row r="126" spans="4:9" ht="15.75">
      <c r="D126" s="279"/>
      <c r="E126" s="279"/>
      <c r="F126" s="279"/>
      <c r="G126" s="279"/>
      <c r="H126" s="279"/>
      <c r="I126" s="279"/>
    </row>
    <row r="127" spans="4:9" ht="15.75">
      <c r="D127" s="279"/>
      <c r="E127" s="279"/>
      <c r="F127" s="279"/>
      <c r="G127" s="279"/>
      <c r="H127" s="279"/>
      <c r="I127" s="279"/>
    </row>
    <row r="128" spans="4:9" ht="15.75">
      <c r="D128" s="279"/>
      <c r="E128" s="279"/>
      <c r="F128" s="279"/>
      <c r="G128" s="279"/>
      <c r="H128" s="279"/>
      <c r="I128" s="279"/>
    </row>
    <row r="129" spans="4:9" ht="15.75">
      <c r="D129" s="279"/>
      <c r="E129" s="279"/>
      <c r="F129" s="279"/>
      <c r="G129" s="279"/>
      <c r="H129" s="279"/>
      <c r="I129" s="279"/>
    </row>
    <row r="130" spans="4:9" ht="15.75">
      <c r="D130" s="279"/>
      <c r="E130" s="279"/>
      <c r="F130" s="279"/>
      <c r="G130" s="279"/>
      <c r="H130" s="279"/>
      <c r="I130" s="279"/>
    </row>
    <row r="131" spans="4:9" ht="15.75">
      <c r="D131" s="279"/>
      <c r="E131" s="279"/>
      <c r="F131" s="279"/>
      <c r="G131" s="279"/>
      <c r="H131" s="279"/>
      <c r="I131" s="279"/>
    </row>
    <row r="132" spans="4:9" ht="15.75">
      <c r="D132" s="279"/>
      <c r="E132" s="279"/>
      <c r="F132" s="279"/>
      <c r="G132" s="279"/>
      <c r="H132" s="279"/>
      <c r="I132" s="279"/>
    </row>
    <row r="133" spans="4:9" ht="15.75">
      <c r="D133" s="279"/>
      <c r="E133" s="279"/>
      <c r="F133" s="279"/>
      <c r="G133" s="279"/>
      <c r="H133" s="279"/>
      <c r="I133" s="279"/>
    </row>
    <row r="134" spans="4:9" ht="15.75">
      <c r="D134" s="279"/>
      <c r="E134" s="279"/>
      <c r="F134" s="279"/>
      <c r="G134" s="279"/>
      <c r="H134" s="279"/>
      <c r="I134" s="279"/>
    </row>
    <row r="135" spans="4:9" ht="15.75">
      <c r="D135" s="279"/>
      <c r="E135" s="279"/>
      <c r="F135" s="279"/>
      <c r="G135" s="279"/>
      <c r="H135" s="279"/>
      <c r="I135" s="279"/>
    </row>
    <row r="136" spans="4:9" ht="15.75">
      <c r="D136" s="279"/>
      <c r="E136" s="279"/>
      <c r="F136" s="279"/>
      <c r="G136" s="279"/>
      <c r="H136" s="279"/>
      <c r="I136" s="279"/>
    </row>
    <row r="137" spans="4:9" ht="15.75">
      <c r="D137" s="279"/>
      <c r="E137" s="279"/>
      <c r="F137" s="279"/>
      <c r="G137" s="279"/>
      <c r="H137" s="279"/>
      <c r="I137" s="279"/>
    </row>
    <row r="138" spans="4:9" ht="15.75">
      <c r="D138" s="279"/>
      <c r="E138" s="279"/>
      <c r="F138" s="279"/>
      <c r="G138" s="279"/>
      <c r="H138" s="279"/>
      <c r="I138" s="279"/>
    </row>
    <row r="139" spans="4:9" ht="15.75">
      <c r="D139" s="279"/>
      <c r="E139" s="279"/>
      <c r="F139" s="279"/>
      <c r="G139" s="279"/>
      <c r="H139" s="279"/>
      <c r="I139" s="279"/>
    </row>
    <row r="140" spans="4:9" ht="15.75">
      <c r="D140" s="279"/>
      <c r="E140" s="279"/>
      <c r="F140" s="279"/>
      <c r="G140" s="279"/>
      <c r="H140" s="279"/>
      <c r="I140" s="279"/>
    </row>
    <row r="142" ht="9" customHeight="1"/>
    <row r="144" ht="12" customHeight="1"/>
    <row r="147" ht="11.25" customHeight="1"/>
    <row r="149" spans="4:9" ht="15.75">
      <c r="D149" s="279"/>
      <c r="E149" s="279"/>
      <c r="F149" s="279"/>
      <c r="G149" s="279"/>
      <c r="H149" s="279"/>
      <c r="I149" s="279"/>
    </row>
    <row r="150" spans="4:9" ht="15.75">
      <c r="D150" s="279"/>
      <c r="E150" s="279"/>
      <c r="F150" s="279"/>
      <c r="G150" s="279"/>
      <c r="H150" s="279"/>
      <c r="I150" s="279"/>
    </row>
    <row r="151" spans="4:9" ht="15.75">
      <c r="D151" s="279"/>
      <c r="E151" s="279"/>
      <c r="F151" s="279"/>
      <c r="G151" s="279"/>
      <c r="H151" s="279"/>
      <c r="I151" s="279"/>
    </row>
    <row r="152" spans="4:9" ht="10.5" customHeight="1">
      <c r="D152" s="279"/>
      <c r="E152" s="279"/>
      <c r="F152" s="279"/>
      <c r="G152" s="279"/>
      <c r="H152" s="279"/>
      <c r="I152" s="279"/>
    </row>
    <row r="153" spans="4:9" ht="15.75">
      <c r="D153" s="279"/>
      <c r="E153" s="279"/>
      <c r="F153" s="279"/>
      <c r="G153" s="279"/>
      <c r="H153" s="279"/>
      <c r="I153" s="279"/>
    </row>
    <row r="154" spans="4:9" ht="15.75">
      <c r="D154" s="279"/>
      <c r="E154" s="279"/>
      <c r="F154" s="279"/>
      <c r="G154" s="279"/>
      <c r="H154" s="279"/>
      <c r="I154" s="279"/>
    </row>
    <row r="155" spans="4:9" ht="6" customHeight="1">
      <c r="D155" s="279"/>
      <c r="E155" s="279"/>
      <c r="F155" s="279"/>
      <c r="G155" s="279"/>
      <c r="H155" s="279"/>
      <c r="I155" s="279"/>
    </row>
    <row r="156" spans="4:9" ht="15.75">
      <c r="D156" s="279"/>
      <c r="E156" s="279"/>
      <c r="F156" s="279"/>
      <c r="G156" s="279"/>
      <c r="H156" s="279"/>
      <c r="I156" s="279"/>
    </row>
    <row r="157" spans="4:9" ht="15.75">
      <c r="D157" s="279"/>
      <c r="E157" s="279"/>
      <c r="F157" s="279"/>
      <c r="G157" s="279"/>
      <c r="H157" s="279"/>
      <c r="I157" s="279"/>
    </row>
    <row r="158" spans="4:9" ht="15.75">
      <c r="D158" s="279"/>
      <c r="E158" s="279"/>
      <c r="F158" s="279"/>
      <c r="G158" s="279"/>
      <c r="H158" s="279"/>
      <c r="I158" s="279"/>
    </row>
    <row r="159" spans="4:9" ht="15.75">
      <c r="D159" s="279"/>
      <c r="E159" s="279"/>
      <c r="F159" s="279"/>
      <c r="G159" s="279"/>
      <c r="H159" s="279"/>
      <c r="I159" s="279"/>
    </row>
    <row r="160" spans="4:9" ht="15.75">
      <c r="D160" s="279"/>
      <c r="E160" s="279"/>
      <c r="F160" s="279"/>
      <c r="G160" s="279"/>
      <c r="H160" s="279"/>
      <c r="I160" s="279"/>
    </row>
    <row r="161" spans="4:9" ht="15.75">
      <c r="D161" s="279"/>
      <c r="E161" s="279"/>
      <c r="F161" s="279"/>
      <c r="G161" s="279"/>
      <c r="H161" s="279"/>
      <c r="I161" s="279"/>
    </row>
    <row r="162" spans="4:9" ht="15.75">
      <c r="D162" s="279"/>
      <c r="E162" s="279"/>
      <c r="F162" s="279"/>
      <c r="G162" s="279"/>
      <c r="H162" s="279"/>
      <c r="I162" s="279"/>
    </row>
    <row r="163" spans="4:9" ht="15.75">
      <c r="D163" s="279"/>
      <c r="E163" s="279"/>
      <c r="F163" s="279"/>
      <c r="G163" s="279"/>
      <c r="H163" s="279"/>
      <c r="I163" s="279"/>
    </row>
    <row r="164" spans="4:9" ht="15.75">
      <c r="D164" s="279"/>
      <c r="E164" s="279"/>
      <c r="F164" s="279"/>
      <c r="G164" s="279"/>
      <c r="H164" s="279"/>
      <c r="I164" s="279"/>
    </row>
    <row r="165" spans="4:9" ht="15.75">
      <c r="D165" s="279"/>
      <c r="E165" s="279"/>
      <c r="F165" s="279"/>
      <c r="G165" s="279"/>
      <c r="H165" s="279"/>
      <c r="I165" s="279"/>
    </row>
    <row r="166" spans="4:9" ht="15.75">
      <c r="D166" s="279"/>
      <c r="E166" s="279"/>
      <c r="F166" s="279"/>
      <c r="G166" s="279"/>
      <c r="H166" s="279"/>
      <c r="I166" s="279"/>
    </row>
    <row r="167" spans="4:9" ht="15.75">
      <c r="D167" s="279"/>
      <c r="E167" s="279"/>
      <c r="F167" s="279"/>
      <c r="G167" s="279"/>
      <c r="H167" s="279"/>
      <c r="I167" s="279"/>
    </row>
    <row r="168" spans="4:9" ht="15.75">
      <c r="D168" s="279"/>
      <c r="E168" s="279"/>
      <c r="F168" s="279"/>
      <c r="G168" s="279"/>
      <c r="H168" s="279"/>
      <c r="I168" s="279"/>
    </row>
    <row r="169" spans="4:9" ht="15.75">
      <c r="D169" s="279"/>
      <c r="E169" s="279"/>
      <c r="F169" s="279"/>
      <c r="G169" s="279"/>
      <c r="H169" s="279"/>
      <c r="I169" s="279"/>
    </row>
    <row r="170" spans="4:9" ht="15.75">
      <c r="D170" s="279"/>
      <c r="E170" s="279"/>
      <c r="F170" s="279"/>
      <c r="G170" s="279"/>
      <c r="H170" s="279"/>
      <c r="I170" s="279"/>
    </row>
    <row r="171" spans="4:9" ht="15.75">
      <c r="D171" s="279"/>
      <c r="E171" s="279"/>
      <c r="F171" s="279"/>
      <c r="G171" s="279"/>
      <c r="H171" s="279"/>
      <c r="I171" s="279"/>
    </row>
    <row r="172" spans="4:9" ht="15.75">
      <c r="D172" s="279"/>
      <c r="E172" s="279"/>
      <c r="F172" s="279"/>
      <c r="G172" s="279"/>
      <c r="H172" s="279"/>
      <c r="I172" s="279"/>
    </row>
    <row r="173" spans="4:9" ht="15.75">
      <c r="D173" s="279"/>
      <c r="E173" s="279"/>
      <c r="F173" s="279"/>
      <c r="G173" s="279"/>
      <c r="H173" s="279"/>
      <c r="I173" s="279"/>
    </row>
    <row r="174" spans="4:9" ht="15.75">
      <c r="D174" s="279"/>
      <c r="E174" s="279"/>
      <c r="F174" s="279"/>
      <c r="G174" s="279"/>
      <c r="H174" s="279"/>
      <c r="I174" s="279"/>
    </row>
    <row r="175" spans="4:9" ht="15.75">
      <c r="D175" s="279"/>
      <c r="E175" s="279"/>
      <c r="F175" s="279"/>
      <c r="G175" s="279"/>
      <c r="H175" s="279"/>
      <c r="I175" s="279"/>
    </row>
    <row r="176" spans="4:9" ht="15.75">
      <c r="D176" s="279"/>
      <c r="E176" s="279"/>
      <c r="F176" s="279"/>
      <c r="G176" s="279"/>
      <c r="H176" s="279"/>
      <c r="I176" s="279"/>
    </row>
    <row r="178" ht="9" customHeight="1"/>
    <row r="180" ht="12" customHeight="1"/>
    <row r="191" ht="10.5" customHeight="1"/>
    <row r="193" ht="6" customHeight="1"/>
    <row r="224" ht="9" customHeight="1"/>
    <row r="225" ht="9" customHeight="1"/>
    <row r="229" ht="9.75" customHeight="1"/>
    <row r="231" ht="8.25" customHeight="1"/>
    <row r="232" ht="16.5" customHeight="1"/>
    <row r="233" ht="16.5" customHeight="1"/>
    <row r="235" ht="9.75" customHeight="1"/>
    <row r="244" ht="10.5" customHeight="1"/>
    <row r="246" ht="6" customHeight="1"/>
    <row r="247" spans="1:3" s="298" customFormat="1" ht="14.25">
      <c r="A247" s="33"/>
      <c r="C247" s="313"/>
    </row>
    <row r="248" spans="1:3" s="299" customFormat="1" ht="12.75">
      <c r="A248" s="33"/>
      <c r="C248" s="314"/>
    </row>
    <row r="249" spans="1:3" s="298" customFormat="1" ht="14.25">
      <c r="A249" s="33"/>
      <c r="C249" s="313"/>
    </row>
    <row r="250" spans="1:3" s="298" customFormat="1" ht="14.25">
      <c r="A250" s="33"/>
      <c r="C250" s="313"/>
    </row>
    <row r="251" spans="1:3" s="298" customFormat="1" ht="14.25">
      <c r="A251" s="33"/>
      <c r="C251" s="313"/>
    </row>
    <row r="252" spans="1:3" s="298" customFormat="1" ht="14.25">
      <c r="A252" s="33"/>
      <c r="C252" s="313"/>
    </row>
    <row r="253" spans="1:3" s="298" customFormat="1" ht="14.25">
      <c r="A253" s="33"/>
      <c r="C253" s="313"/>
    </row>
    <row r="254" spans="1:3" s="298" customFormat="1" ht="14.25">
      <c r="A254" s="33"/>
      <c r="C254" s="313"/>
    </row>
    <row r="255" spans="1:3" s="298" customFormat="1" ht="14.25">
      <c r="A255" s="33"/>
      <c r="C255" s="313"/>
    </row>
    <row r="256" spans="1:3" s="298" customFormat="1" ht="14.25">
      <c r="A256" s="33"/>
      <c r="C256" s="313"/>
    </row>
    <row r="257" spans="1:3" s="298" customFormat="1" ht="14.25">
      <c r="A257" s="33"/>
      <c r="C257" s="313"/>
    </row>
    <row r="258" spans="1:3" s="298" customFormat="1" ht="14.25">
      <c r="A258" s="33"/>
      <c r="C258" s="313"/>
    </row>
    <row r="259" spans="1:3" s="298" customFormat="1" ht="14.25">
      <c r="A259" s="33"/>
      <c r="C259" s="313"/>
    </row>
    <row r="260" spans="1:3" s="298" customFormat="1" ht="14.25">
      <c r="A260" s="33"/>
      <c r="C260" s="313"/>
    </row>
    <row r="261" spans="1:3" s="298" customFormat="1" ht="14.25">
      <c r="A261" s="33"/>
      <c r="C261" s="313"/>
    </row>
    <row r="262" spans="1:3" s="298" customFormat="1" ht="14.25">
      <c r="A262" s="33"/>
      <c r="C262" s="313"/>
    </row>
    <row r="263" spans="1:3" s="298" customFormat="1" ht="14.25">
      <c r="A263" s="33"/>
      <c r="C263" s="313"/>
    </row>
    <row r="264" spans="1:3" s="298" customFormat="1" ht="14.25">
      <c r="A264" s="33"/>
      <c r="C264" s="313"/>
    </row>
    <row r="265" spans="1:3" s="298" customFormat="1" ht="14.25">
      <c r="A265" s="33"/>
      <c r="C265" s="313"/>
    </row>
    <row r="266" spans="1:3" s="298" customFormat="1" ht="14.25">
      <c r="A266" s="33"/>
      <c r="C266" s="313"/>
    </row>
    <row r="267" spans="1:3" s="298" customFormat="1" ht="14.25">
      <c r="A267" s="33"/>
      <c r="C267" s="313"/>
    </row>
    <row r="268" spans="1:3" s="298" customFormat="1" ht="14.25">
      <c r="A268" s="33"/>
      <c r="C268" s="313"/>
    </row>
    <row r="269" spans="1:3" s="298" customFormat="1" ht="14.25">
      <c r="A269" s="33"/>
      <c r="C269" s="313"/>
    </row>
    <row r="270" spans="1:3" s="298" customFormat="1" ht="14.25">
      <c r="A270" s="33"/>
      <c r="C270" s="313"/>
    </row>
    <row r="271" spans="1:3" s="298" customFormat="1" ht="14.25">
      <c r="A271" s="33"/>
      <c r="C271" s="313"/>
    </row>
    <row r="272" spans="1:3" s="298" customFormat="1" ht="14.25">
      <c r="A272" s="33"/>
      <c r="C272" s="313"/>
    </row>
    <row r="273" spans="1:3" s="298" customFormat="1" ht="14.25">
      <c r="A273" s="33"/>
      <c r="C273" s="313"/>
    </row>
    <row r="274" spans="1:3" s="298" customFormat="1" ht="14.25">
      <c r="A274" s="33"/>
      <c r="C274" s="313"/>
    </row>
    <row r="275" spans="1:3" s="298" customFormat="1" ht="14.25">
      <c r="A275" s="33"/>
      <c r="C275" s="313"/>
    </row>
    <row r="276" spans="1:3" s="298" customFormat="1" ht="14.25">
      <c r="A276" s="33"/>
      <c r="C276" s="313"/>
    </row>
    <row r="277" ht="9" customHeight="1"/>
    <row r="278" ht="9" customHeight="1"/>
    <row r="282" ht="9.75" customHeight="1"/>
    <row r="284" ht="8.25" customHeight="1"/>
    <row r="285" ht="16.5" customHeight="1"/>
    <row r="286" ht="16.5" customHeight="1"/>
    <row r="288" ht="9.75" customHeight="1"/>
    <row r="289" ht="9.75" customHeight="1"/>
    <row r="290" ht="9.75" customHeight="1"/>
    <row r="298" ht="10.5" customHeight="1"/>
    <row r="300" ht="6" customHeight="1"/>
    <row r="301" spans="1:3" s="298" customFormat="1" ht="14.25">
      <c r="A301" s="33"/>
      <c r="C301" s="313"/>
    </row>
    <row r="302" spans="1:3" s="299" customFormat="1" ht="12.75">
      <c r="A302" s="33"/>
      <c r="C302" s="314"/>
    </row>
    <row r="303" spans="1:3" s="298" customFormat="1" ht="14.25">
      <c r="A303" s="33"/>
      <c r="C303" s="313"/>
    </row>
    <row r="304" spans="1:3" s="298" customFormat="1" ht="14.25">
      <c r="A304" s="33"/>
      <c r="C304" s="313"/>
    </row>
    <row r="305" spans="1:3" s="298" customFormat="1" ht="14.25">
      <c r="A305" s="33"/>
      <c r="C305" s="313"/>
    </row>
    <row r="306" spans="1:3" s="298" customFormat="1" ht="14.25">
      <c r="A306" s="33"/>
      <c r="C306" s="313"/>
    </row>
    <row r="307" spans="1:3" s="298" customFormat="1" ht="14.25">
      <c r="A307" s="33"/>
      <c r="C307" s="313"/>
    </row>
    <row r="308" spans="1:3" s="298" customFormat="1" ht="14.25">
      <c r="A308" s="33"/>
      <c r="C308" s="313"/>
    </row>
    <row r="309" spans="1:3" s="298" customFormat="1" ht="14.25">
      <c r="A309" s="33"/>
      <c r="C309" s="313"/>
    </row>
    <row r="310" spans="1:3" s="298" customFormat="1" ht="14.25">
      <c r="A310" s="33"/>
      <c r="C310" s="313"/>
    </row>
    <row r="311" spans="1:3" s="298" customFormat="1" ht="14.25">
      <c r="A311" s="33"/>
      <c r="C311" s="313"/>
    </row>
    <row r="312" spans="1:3" s="298" customFormat="1" ht="14.25">
      <c r="A312" s="33"/>
      <c r="C312" s="313"/>
    </row>
    <row r="313" spans="1:3" s="298" customFormat="1" ht="14.25">
      <c r="A313" s="33"/>
      <c r="C313" s="313"/>
    </row>
    <row r="314" spans="1:3" s="298" customFormat="1" ht="14.25">
      <c r="A314" s="33"/>
      <c r="C314" s="313"/>
    </row>
    <row r="315" spans="1:3" s="298" customFormat="1" ht="14.25">
      <c r="A315" s="33"/>
      <c r="C315" s="313"/>
    </row>
    <row r="316" spans="1:3" s="298" customFormat="1" ht="14.25">
      <c r="A316" s="33"/>
      <c r="C316" s="313"/>
    </row>
    <row r="317" spans="1:3" s="298" customFormat="1" ht="14.25">
      <c r="A317" s="33"/>
      <c r="C317" s="313"/>
    </row>
    <row r="318" spans="1:3" s="298" customFormat="1" ht="14.25">
      <c r="A318" s="33"/>
      <c r="C318" s="313"/>
    </row>
    <row r="319" spans="1:3" s="298" customFormat="1" ht="14.25">
      <c r="A319" s="33"/>
      <c r="C319" s="313"/>
    </row>
    <row r="320" spans="1:3" s="298" customFormat="1" ht="14.25">
      <c r="A320" s="33"/>
      <c r="C320" s="313"/>
    </row>
    <row r="321" spans="1:3" s="298" customFormat="1" ht="14.25">
      <c r="A321" s="33"/>
      <c r="C321" s="313"/>
    </row>
    <row r="322" spans="1:3" s="298" customFormat="1" ht="14.25">
      <c r="A322" s="33"/>
      <c r="C322" s="313"/>
    </row>
    <row r="323" spans="1:3" s="298" customFormat="1" ht="14.25">
      <c r="A323" s="33"/>
      <c r="C323" s="313"/>
    </row>
    <row r="324" spans="1:3" s="298" customFormat="1" ht="14.25">
      <c r="A324" s="33"/>
      <c r="C324" s="313"/>
    </row>
    <row r="325" spans="1:3" s="298" customFormat="1" ht="14.25">
      <c r="A325" s="33"/>
      <c r="C325" s="313"/>
    </row>
    <row r="326" spans="1:3" s="298" customFormat="1" ht="14.25">
      <c r="A326" s="33"/>
      <c r="C326" s="313"/>
    </row>
    <row r="327" spans="1:3" s="298" customFormat="1" ht="14.25">
      <c r="A327" s="33"/>
      <c r="C327" s="313"/>
    </row>
    <row r="328" spans="1:3" s="298" customFormat="1" ht="14.25">
      <c r="A328" s="33"/>
      <c r="C328" s="313"/>
    </row>
    <row r="329" spans="1:3" s="298" customFormat="1" ht="14.25">
      <c r="A329" s="33"/>
      <c r="C329" s="313"/>
    </row>
    <row r="331" ht="9" customHeight="1"/>
    <row r="332" ht="9" customHeight="1"/>
    <row r="336" ht="9.75" customHeight="1"/>
    <row r="338" ht="8.25" customHeight="1"/>
    <row r="339" ht="16.5" customHeight="1"/>
    <row r="340" ht="16.5" customHeight="1"/>
    <row r="342" ht="9.75" customHeight="1"/>
    <row r="343" ht="9.75" customHeight="1"/>
    <row r="344" ht="10.5" customHeight="1"/>
    <row r="345" ht="9.75" customHeight="1"/>
    <row r="353" ht="10.5" customHeight="1"/>
    <row r="355" ht="6" customHeight="1"/>
    <row r="356" spans="1:3" s="298" customFormat="1" ht="14.25">
      <c r="A356" s="33"/>
      <c r="C356" s="313"/>
    </row>
    <row r="357" spans="1:3" s="299" customFormat="1" ht="12.75">
      <c r="A357" s="33"/>
      <c r="C357" s="314"/>
    </row>
    <row r="358" spans="1:3" s="298" customFormat="1" ht="14.25">
      <c r="A358" s="33"/>
      <c r="C358" s="313"/>
    </row>
    <row r="359" spans="1:3" s="298" customFormat="1" ht="14.25">
      <c r="A359" s="33"/>
      <c r="C359" s="313"/>
    </row>
    <row r="360" spans="1:3" s="298" customFormat="1" ht="14.25">
      <c r="A360" s="33"/>
      <c r="C360" s="313"/>
    </row>
    <row r="361" spans="1:3" s="298" customFormat="1" ht="14.25">
      <c r="A361" s="33"/>
      <c r="C361" s="313"/>
    </row>
    <row r="362" spans="1:3" s="298" customFormat="1" ht="14.25">
      <c r="A362" s="33"/>
      <c r="C362" s="313"/>
    </row>
    <row r="363" spans="1:3" s="298" customFormat="1" ht="14.25">
      <c r="A363" s="33"/>
      <c r="C363" s="313"/>
    </row>
    <row r="364" spans="1:3" s="298" customFormat="1" ht="14.25">
      <c r="A364" s="33"/>
      <c r="C364" s="313"/>
    </row>
    <row r="365" spans="1:3" s="298" customFormat="1" ht="14.25">
      <c r="A365" s="33"/>
      <c r="C365" s="313"/>
    </row>
    <row r="366" spans="1:3" s="298" customFormat="1" ht="14.25">
      <c r="A366" s="33"/>
      <c r="C366" s="313"/>
    </row>
    <row r="367" spans="1:3" s="298" customFormat="1" ht="14.25">
      <c r="A367" s="33"/>
      <c r="C367" s="313"/>
    </row>
    <row r="368" spans="1:3" s="298" customFormat="1" ht="14.25">
      <c r="A368" s="33"/>
      <c r="C368" s="313"/>
    </row>
    <row r="369" spans="1:3" s="298" customFormat="1" ht="14.25">
      <c r="A369" s="33"/>
      <c r="C369" s="313"/>
    </row>
    <row r="370" spans="1:3" s="298" customFormat="1" ht="14.25">
      <c r="A370" s="33"/>
      <c r="C370" s="313"/>
    </row>
    <row r="371" spans="1:3" s="298" customFormat="1" ht="14.25">
      <c r="A371" s="33"/>
      <c r="C371" s="313"/>
    </row>
    <row r="372" spans="1:3" s="298" customFormat="1" ht="14.25">
      <c r="A372" s="33"/>
      <c r="C372" s="313"/>
    </row>
    <row r="373" spans="1:3" s="298" customFormat="1" ht="14.25">
      <c r="A373" s="33"/>
      <c r="C373" s="313"/>
    </row>
    <row r="374" spans="1:3" s="298" customFormat="1" ht="14.25">
      <c r="A374" s="33"/>
      <c r="C374" s="313"/>
    </row>
    <row r="375" spans="1:3" s="298" customFormat="1" ht="14.25">
      <c r="A375" s="33"/>
      <c r="C375" s="313"/>
    </row>
    <row r="376" spans="1:3" s="298" customFormat="1" ht="14.25">
      <c r="A376" s="33"/>
      <c r="C376" s="313"/>
    </row>
    <row r="377" spans="1:3" s="298" customFormat="1" ht="14.25">
      <c r="A377" s="33"/>
      <c r="C377" s="313"/>
    </row>
    <row r="378" spans="1:3" s="298" customFormat="1" ht="14.25">
      <c r="A378" s="33"/>
      <c r="C378" s="313"/>
    </row>
    <row r="379" spans="1:3" s="298" customFormat="1" ht="14.25">
      <c r="A379" s="33"/>
      <c r="C379" s="313"/>
    </row>
    <row r="380" spans="1:3" s="298" customFormat="1" ht="14.25">
      <c r="A380" s="33"/>
      <c r="C380" s="313"/>
    </row>
    <row r="381" spans="1:3" s="298" customFormat="1" ht="14.25">
      <c r="A381" s="33"/>
      <c r="C381" s="313"/>
    </row>
    <row r="382" spans="1:3" s="298" customFormat="1" ht="14.25">
      <c r="A382" s="33"/>
      <c r="C382" s="313"/>
    </row>
    <row r="383" spans="1:3" s="298" customFormat="1" ht="14.25">
      <c r="A383" s="33"/>
      <c r="C383" s="313"/>
    </row>
    <row r="384" spans="1:3" s="298" customFormat="1" ht="14.25">
      <c r="A384" s="33"/>
      <c r="C384" s="313"/>
    </row>
    <row r="385" spans="1:3" s="298" customFormat="1" ht="14.25">
      <c r="A385" s="33"/>
      <c r="C385" s="313"/>
    </row>
    <row r="386" ht="9" customHeight="1"/>
    <row r="387" ht="9" customHeight="1"/>
    <row r="391" ht="9.75" customHeight="1"/>
    <row r="393" ht="8.25" customHeight="1"/>
    <row r="394" ht="16.5" customHeight="1"/>
    <row r="395" ht="16.5" customHeight="1"/>
    <row r="397" ht="9.75" customHeight="1"/>
    <row r="398" ht="9.75" customHeight="1"/>
    <row r="399" ht="9.75" customHeight="1"/>
    <row r="400" ht="9.75" customHeight="1"/>
    <row r="407" ht="10.5" customHeight="1"/>
    <row r="409" ht="6" customHeight="1"/>
    <row r="410" spans="1:3" s="298" customFormat="1" ht="14.25">
      <c r="A410" s="33"/>
      <c r="C410" s="313"/>
    </row>
    <row r="411" spans="1:3" s="298" customFormat="1" ht="14.25">
      <c r="A411" s="33"/>
      <c r="C411" s="313"/>
    </row>
    <row r="412" spans="1:3" s="298" customFormat="1" ht="14.25">
      <c r="A412" s="33"/>
      <c r="C412" s="313"/>
    </row>
    <row r="413" spans="1:3" s="298" customFormat="1" ht="14.25">
      <c r="A413" s="33"/>
      <c r="C413" s="313"/>
    </row>
    <row r="414" spans="1:3" s="298" customFormat="1" ht="14.25">
      <c r="A414" s="33"/>
      <c r="C414" s="313"/>
    </row>
    <row r="415" spans="1:3" s="298" customFormat="1" ht="14.25">
      <c r="A415" s="33"/>
      <c r="C415" s="313"/>
    </row>
    <row r="416" spans="1:3" s="298" customFormat="1" ht="14.25">
      <c r="A416" s="33"/>
      <c r="C416" s="313"/>
    </row>
    <row r="417" spans="1:3" s="298" customFormat="1" ht="14.25">
      <c r="A417" s="33"/>
      <c r="C417" s="313"/>
    </row>
    <row r="418" spans="1:3" s="298" customFormat="1" ht="14.25">
      <c r="A418" s="33"/>
      <c r="C418" s="313"/>
    </row>
    <row r="419" spans="1:3" s="298" customFormat="1" ht="14.25">
      <c r="A419" s="33"/>
      <c r="C419" s="313"/>
    </row>
    <row r="420" spans="1:3" s="298" customFormat="1" ht="14.25">
      <c r="A420" s="33"/>
      <c r="C420" s="313"/>
    </row>
    <row r="421" spans="1:3" s="298" customFormat="1" ht="14.25">
      <c r="A421" s="33"/>
      <c r="C421" s="313"/>
    </row>
    <row r="422" spans="1:3" s="298" customFormat="1" ht="14.25">
      <c r="A422" s="33"/>
      <c r="C422" s="313"/>
    </row>
    <row r="423" spans="1:3" s="298" customFormat="1" ht="14.25">
      <c r="A423" s="33"/>
      <c r="C423" s="313"/>
    </row>
    <row r="424" spans="1:3" s="298" customFormat="1" ht="14.25">
      <c r="A424" s="33"/>
      <c r="C424" s="313"/>
    </row>
    <row r="425" spans="1:3" s="298" customFormat="1" ht="14.25">
      <c r="A425" s="33"/>
      <c r="C425" s="313"/>
    </row>
    <row r="426" spans="1:3" s="298" customFormat="1" ht="14.25">
      <c r="A426" s="33"/>
      <c r="C426" s="313"/>
    </row>
    <row r="427" spans="1:3" s="298" customFormat="1" ht="14.25">
      <c r="A427" s="33"/>
      <c r="C427" s="313"/>
    </row>
    <row r="428" spans="1:3" s="298" customFormat="1" ht="14.25">
      <c r="A428" s="33"/>
      <c r="C428" s="313"/>
    </row>
    <row r="429" spans="1:3" s="298" customFormat="1" ht="14.25">
      <c r="A429" s="33"/>
      <c r="C429" s="313"/>
    </row>
    <row r="430" spans="1:3" s="298" customFormat="1" ht="14.25">
      <c r="A430" s="33"/>
      <c r="C430" s="313"/>
    </row>
    <row r="431" spans="1:3" s="298" customFormat="1" ht="14.25">
      <c r="A431" s="33"/>
      <c r="C431" s="313"/>
    </row>
    <row r="432" spans="1:3" s="298" customFormat="1" ht="14.25">
      <c r="A432" s="33"/>
      <c r="C432" s="313"/>
    </row>
    <row r="433" spans="1:3" s="298" customFormat="1" ht="14.25">
      <c r="A433" s="33"/>
      <c r="C433" s="313"/>
    </row>
    <row r="434" spans="1:3" s="298" customFormat="1" ht="14.25">
      <c r="A434" s="33"/>
      <c r="C434" s="313"/>
    </row>
    <row r="435" spans="1:3" s="298" customFormat="1" ht="14.25">
      <c r="A435" s="33"/>
      <c r="C435" s="313"/>
    </row>
    <row r="436" spans="1:3" s="298" customFormat="1" ht="14.25">
      <c r="A436" s="33"/>
      <c r="C436" s="313"/>
    </row>
    <row r="437" spans="1:3" s="298" customFormat="1" ht="14.25">
      <c r="A437" s="33"/>
      <c r="C437" s="313"/>
    </row>
    <row r="438" spans="1:3" s="298" customFormat="1" ht="14.25">
      <c r="A438" s="33"/>
      <c r="C438" s="313"/>
    </row>
    <row r="439" spans="1:3" s="298" customFormat="1" ht="9" customHeight="1">
      <c r="A439" s="33"/>
      <c r="C439" s="313"/>
    </row>
    <row r="441" ht="8.25" customHeight="1"/>
    <row r="442" ht="16.5" customHeight="1"/>
  </sheetData>
  <sheetProtection password="CA3F" sheet="1" objects="1" scenarios="1" formatCells="0"/>
  <mergeCells count="3">
    <mergeCell ref="J42:O42"/>
    <mergeCell ref="E41:O41"/>
    <mergeCell ref="E4:O4"/>
  </mergeCells>
  <conditionalFormatting sqref="E10:O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conditionalFormatting sqref="E41:O41">
    <cfRule type="cellIs" priority="4" dxfId="1" operator="notEqual" stopIfTrue="1">
      <formula>"OK - Table 1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U85"/>
  <sheetViews>
    <sheetView showGridLines="0" defaultGridColor="0" zoomScale="70" zoomScaleNormal="70" colorId="22" workbookViewId="0" topLeftCell="C1">
      <selection activeCell="C1" sqref="C1"/>
    </sheetView>
  </sheetViews>
  <sheetFormatPr defaultColWidth="9.77734375" defaultRowHeight="15"/>
  <cols>
    <col min="1" max="1" width="14.88671875" style="300" hidden="1" customWidth="1"/>
    <col min="2" max="2" width="9.77734375" style="319" customWidth="1"/>
    <col min="3" max="3" width="69.21484375" style="341" customWidth="1"/>
    <col min="4" max="8" width="10.77734375" style="341" customWidth="1"/>
    <col min="9" max="9" width="10.99609375" style="178" customWidth="1"/>
    <col min="10" max="11" width="10.77734375" style="178" customWidth="1"/>
    <col min="12" max="14" width="10.6640625" style="178" customWidth="1"/>
    <col min="15" max="15" width="65.3359375" style="178" customWidth="1"/>
    <col min="16" max="16" width="5.3359375" style="178" customWidth="1"/>
    <col min="17" max="17" width="0.9921875" style="178" customWidth="1"/>
    <col min="18" max="18" width="0.55078125" style="178" customWidth="1"/>
    <col min="19" max="19" width="9.77734375" style="178" customWidth="1"/>
    <col min="20" max="20" width="40.77734375" style="178" customWidth="1"/>
    <col min="21" max="16384" width="9.77734375" style="178" customWidth="1"/>
  </cols>
  <sheetData>
    <row r="1" spans="1:18" ht="18">
      <c r="A1" s="38"/>
      <c r="B1" s="151"/>
      <c r="C1" s="49" t="s">
        <v>491</v>
      </c>
      <c r="D1" s="49"/>
      <c r="E1" s="49"/>
      <c r="F1" s="49"/>
      <c r="G1" s="49"/>
      <c r="H1" s="49"/>
      <c r="I1" s="24"/>
      <c r="J1" s="25"/>
      <c r="K1" s="25"/>
      <c r="L1" s="25"/>
      <c r="M1" s="25"/>
      <c r="N1" s="25"/>
      <c r="R1" s="279"/>
    </row>
    <row r="2" spans="1:17" ht="11.25" customHeight="1" thickBot="1">
      <c r="A2" s="38"/>
      <c r="B2" s="151"/>
      <c r="C2" s="50"/>
      <c r="D2" s="50"/>
      <c r="E2" s="50"/>
      <c r="F2" s="50"/>
      <c r="G2" s="50"/>
      <c r="H2" s="50"/>
      <c r="I2" s="27"/>
      <c r="J2" s="25"/>
      <c r="K2" s="25"/>
      <c r="L2" s="25"/>
      <c r="M2" s="25"/>
      <c r="N2" s="25"/>
      <c r="Q2" s="279"/>
    </row>
    <row r="3" spans="1:17" ht="16.5" thickTop="1">
      <c r="A3" s="120"/>
      <c r="B3" s="152"/>
      <c r="C3" s="51"/>
      <c r="D3" s="51"/>
      <c r="E3" s="51"/>
      <c r="F3" s="51"/>
      <c r="G3" s="51"/>
      <c r="H3" s="51"/>
      <c r="I3" s="28"/>
      <c r="J3" s="29"/>
      <c r="K3" s="29"/>
      <c r="L3" s="29"/>
      <c r="M3" s="29"/>
      <c r="N3" s="29"/>
      <c r="O3" s="322"/>
      <c r="P3" s="323"/>
      <c r="Q3" s="279"/>
    </row>
    <row r="4" spans="1:21" ht="15.75">
      <c r="A4" s="122"/>
      <c r="B4" s="153"/>
      <c r="C4" s="303" t="str">
        <f>'Cover page'!E13</f>
        <v>Member state: Hungary</v>
      </c>
      <c r="D4" s="487" t="s">
        <v>2</v>
      </c>
      <c r="E4" s="488"/>
      <c r="F4" s="488"/>
      <c r="G4" s="488"/>
      <c r="H4" s="488"/>
      <c r="I4" s="488"/>
      <c r="J4" s="488"/>
      <c r="K4" s="488"/>
      <c r="L4" s="488"/>
      <c r="M4" s="488"/>
      <c r="N4" s="489"/>
      <c r="O4" s="324"/>
      <c r="P4" s="326"/>
      <c r="U4" s="279"/>
    </row>
    <row r="5" spans="1:21" ht="15.75">
      <c r="A5" s="122"/>
      <c r="B5" s="153"/>
      <c r="C5" s="304" t="s">
        <v>101</v>
      </c>
      <c r="D5" s="72">
        <f>'Table 1'!E5</f>
        <v>1995</v>
      </c>
      <c r="E5" s="141">
        <f>'Table 1'!F5</f>
        <v>1996</v>
      </c>
      <c r="F5" s="141">
        <f>'Table 1'!G5</f>
        <v>1997</v>
      </c>
      <c r="G5" s="141">
        <f>'Table 1'!H5</f>
        <v>1998</v>
      </c>
      <c r="H5" s="141">
        <f>'Table 1'!I5</f>
        <v>1999</v>
      </c>
      <c r="I5" s="141">
        <f>'Table 1'!J5</f>
        <v>2000</v>
      </c>
      <c r="J5" s="141">
        <f>'Table 1'!K5</f>
        <v>2001</v>
      </c>
      <c r="K5" s="141">
        <f>'Table 1'!L5</f>
        <v>2002</v>
      </c>
      <c r="L5" s="141">
        <f>'Table 1'!M5</f>
        <v>2003</v>
      </c>
      <c r="M5" s="141">
        <f>'Table 1'!N5</f>
        <v>2004</v>
      </c>
      <c r="N5" s="79">
        <f>'Table 1'!O5</f>
        <v>2005</v>
      </c>
      <c r="O5" s="327"/>
      <c r="P5" s="326"/>
      <c r="U5" s="279"/>
    </row>
    <row r="6" spans="1:21" ht="15.75">
      <c r="A6" s="122"/>
      <c r="B6" s="153"/>
      <c r="C6" s="355" t="str">
        <f>'Cover page'!E14</f>
        <v>Date: 04/16/2010</v>
      </c>
      <c r="D6" s="266"/>
      <c r="E6" s="266"/>
      <c r="F6" s="266"/>
      <c r="G6" s="266"/>
      <c r="H6" s="266"/>
      <c r="I6" s="266"/>
      <c r="J6" s="266"/>
      <c r="K6" s="266"/>
      <c r="L6" s="267"/>
      <c r="M6" s="267"/>
      <c r="N6" s="214"/>
      <c r="O6" s="330"/>
      <c r="P6" s="326"/>
      <c r="U6" s="279"/>
    </row>
    <row r="7" spans="1:21" ht="10.5" customHeight="1" thickBot="1">
      <c r="A7" s="122"/>
      <c r="B7" s="153"/>
      <c r="C7" s="53"/>
      <c r="D7" s="32"/>
      <c r="E7" s="32"/>
      <c r="F7" s="32"/>
      <c r="G7" s="32"/>
      <c r="H7" s="32"/>
      <c r="I7" s="32"/>
      <c r="J7" s="32"/>
      <c r="K7" s="32"/>
      <c r="L7" s="32"/>
      <c r="M7" s="32"/>
      <c r="N7" s="31"/>
      <c r="O7" s="307"/>
      <c r="P7" s="326"/>
      <c r="U7" s="279"/>
    </row>
    <row r="8" spans="1:21" ht="17.25" thickBot="1" thickTop="1">
      <c r="A8" s="122" t="s">
        <v>196</v>
      </c>
      <c r="B8" s="153"/>
      <c r="C8" s="44" t="s">
        <v>93</v>
      </c>
      <c r="D8" s="446">
        <v>-133890</v>
      </c>
      <c r="E8" s="446">
        <v>77085</v>
      </c>
      <c r="F8" s="446">
        <v>-177617</v>
      </c>
      <c r="G8" s="446">
        <v>-540191</v>
      </c>
      <c r="H8" s="446">
        <v>-328319</v>
      </c>
      <c r="I8" s="446">
        <v>-367790</v>
      </c>
      <c r="J8" s="446">
        <v>-402941</v>
      </c>
      <c r="K8" s="446">
        <v>-1469610</v>
      </c>
      <c r="L8" s="446">
        <v>-732419</v>
      </c>
      <c r="M8" s="446">
        <v>-904520</v>
      </c>
      <c r="N8" s="447">
        <v>-547801</v>
      </c>
      <c r="O8" s="159"/>
      <c r="P8" s="332"/>
      <c r="U8" s="279"/>
    </row>
    <row r="9" spans="1:21" ht="16.5" thickTop="1">
      <c r="A9" s="122"/>
      <c r="B9" s="153"/>
      <c r="C9" s="54" t="s">
        <v>129</v>
      </c>
      <c r="D9" s="427" t="s">
        <v>561</v>
      </c>
      <c r="E9" s="427" t="s">
        <v>561</v>
      </c>
      <c r="F9" s="427" t="s">
        <v>561</v>
      </c>
      <c r="G9" s="427" t="s">
        <v>561</v>
      </c>
      <c r="H9" s="427" t="s">
        <v>561</v>
      </c>
      <c r="I9" s="427" t="s">
        <v>561</v>
      </c>
      <c r="J9" s="427" t="s">
        <v>561</v>
      </c>
      <c r="K9" s="427" t="s">
        <v>561</v>
      </c>
      <c r="L9" s="427" t="s">
        <v>561</v>
      </c>
      <c r="M9" s="427" t="s">
        <v>561</v>
      </c>
      <c r="N9" s="428" t="s">
        <v>561</v>
      </c>
      <c r="O9" s="160"/>
      <c r="P9" s="333"/>
      <c r="U9" s="279"/>
    </row>
    <row r="10" spans="1:21" ht="11.25" customHeight="1">
      <c r="A10" s="122"/>
      <c r="B10" s="153"/>
      <c r="C10" s="54"/>
      <c r="D10" s="429"/>
      <c r="E10" s="429"/>
      <c r="F10" s="429"/>
      <c r="G10" s="429"/>
      <c r="H10" s="429"/>
      <c r="I10" s="429"/>
      <c r="J10" s="430"/>
      <c r="K10" s="430"/>
      <c r="L10" s="430"/>
      <c r="M10" s="430"/>
      <c r="N10" s="431"/>
      <c r="O10" s="162"/>
      <c r="P10" s="333"/>
      <c r="U10" s="279"/>
    </row>
    <row r="11" spans="1:21" ht="15.75">
      <c r="A11" s="122" t="s">
        <v>197</v>
      </c>
      <c r="B11" s="153"/>
      <c r="C11" s="35" t="s">
        <v>140</v>
      </c>
      <c r="D11" s="420">
        <v>-154251</v>
      </c>
      <c r="E11" s="420">
        <v>-208943</v>
      </c>
      <c r="F11" s="420">
        <v>-189109</v>
      </c>
      <c r="G11" s="420">
        <v>-58804</v>
      </c>
      <c r="H11" s="420">
        <v>-83707</v>
      </c>
      <c r="I11" s="420">
        <v>-77508</v>
      </c>
      <c r="J11" s="420">
        <v>-24965</v>
      </c>
      <c r="K11" s="420">
        <v>71266</v>
      </c>
      <c r="L11" s="420">
        <v>-28749</v>
      </c>
      <c r="M11" s="420">
        <v>688</v>
      </c>
      <c r="N11" s="420">
        <v>-376756</v>
      </c>
      <c r="O11" s="163"/>
      <c r="P11" s="333"/>
      <c r="U11" s="279"/>
    </row>
    <row r="12" spans="1:21" ht="15.75">
      <c r="A12" s="122" t="s">
        <v>198</v>
      </c>
      <c r="B12" s="153"/>
      <c r="C12" s="35" t="s">
        <v>37</v>
      </c>
      <c r="D12" s="420">
        <v>36787</v>
      </c>
      <c r="E12" s="420">
        <v>12548</v>
      </c>
      <c r="F12" s="420">
        <v>23521</v>
      </c>
      <c r="G12" s="420">
        <v>9239</v>
      </c>
      <c r="H12" s="420">
        <v>13798</v>
      </c>
      <c r="I12" s="420">
        <v>16794</v>
      </c>
      <c r="J12" s="420">
        <v>20492</v>
      </c>
      <c r="K12" s="420">
        <v>12484</v>
      </c>
      <c r="L12" s="420">
        <v>17933</v>
      </c>
      <c r="M12" s="420">
        <v>20941</v>
      </c>
      <c r="N12" s="420">
        <v>30360</v>
      </c>
      <c r="O12" s="163" t="s">
        <v>43</v>
      </c>
      <c r="P12" s="333"/>
      <c r="U12" s="279"/>
    </row>
    <row r="13" spans="1:21" ht="15.75">
      <c r="A13" s="122" t="s">
        <v>199</v>
      </c>
      <c r="B13" s="153"/>
      <c r="C13" s="35" t="s">
        <v>38</v>
      </c>
      <c r="D13" s="420">
        <v>-46402</v>
      </c>
      <c r="E13" s="420">
        <v>-52602</v>
      </c>
      <c r="F13" s="420">
        <v>-67157</v>
      </c>
      <c r="G13" s="420">
        <v>-52128</v>
      </c>
      <c r="H13" s="420">
        <v>-34996</v>
      </c>
      <c r="I13" s="420">
        <v>-83437</v>
      </c>
      <c r="J13" s="420">
        <v>-26473</v>
      </c>
      <c r="K13" s="420">
        <v>-25090</v>
      </c>
      <c r="L13" s="420">
        <v>-43719</v>
      </c>
      <c r="M13" s="420">
        <v>-30346</v>
      </c>
      <c r="N13" s="420">
        <v>-18715</v>
      </c>
      <c r="O13" s="163"/>
      <c r="P13" s="333"/>
      <c r="U13" s="279"/>
    </row>
    <row r="14" spans="1:21" ht="15.75">
      <c r="A14" s="122" t="s">
        <v>200</v>
      </c>
      <c r="B14" s="153"/>
      <c r="C14" s="35" t="s">
        <v>39</v>
      </c>
      <c r="D14" s="420">
        <v>13360</v>
      </c>
      <c r="E14" s="420">
        <v>62191</v>
      </c>
      <c r="F14" s="420">
        <v>25728</v>
      </c>
      <c r="G14" s="420">
        <v>49248</v>
      </c>
      <c r="H14" s="420">
        <v>12252</v>
      </c>
      <c r="I14" s="420">
        <v>7614</v>
      </c>
      <c r="J14" s="420">
        <v>10996</v>
      </c>
      <c r="K14" s="420">
        <v>107849</v>
      </c>
      <c r="L14" s="420">
        <v>5247</v>
      </c>
      <c r="M14" s="420">
        <v>8496</v>
      </c>
      <c r="N14" s="420">
        <v>8056</v>
      </c>
      <c r="O14" s="163"/>
      <c r="P14" s="333"/>
      <c r="U14" s="279"/>
    </row>
    <row r="15" spans="1:21" ht="15.75">
      <c r="A15" s="122" t="s">
        <v>201</v>
      </c>
      <c r="B15" s="153"/>
      <c r="C15" s="35" t="s">
        <v>40</v>
      </c>
      <c r="D15" s="420">
        <v>-150014</v>
      </c>
      <c r="E15" s="420">
        <v>-228527</v>
      </c>
      <c r="F15" s="420">
        <v>-173248</v>
      </c>
      <c r="G15" s="420">
        <v>-67645</v>
      </c>
      <c r="H15" s="420">
        <v>-73727</v>
      </c>
      <c r="I15" s="420">
        <v>-21055</v>
      </c>
      <c r="J15" s="420">
        <v>-29736</v>
      </c>
      <c r="K15" s="420">
        <v>-23523</v>
      </c>
      <c r="L15" s="420">
        <v>-580</v>
      </c>
      <c r="M15" s="420">
        <v>-223</v>
      </c>
      <c r="N15" s="420">
        <v>-401919</v>
      </c>
      <c r="O15" s="163"/>
      <c r="P15" s="333"/>
      <c r="U15" s="279"/>
    </row>
    <row r="16" spans="1:21" ht="15.75">
      <c r="A16" s="122" t="s">
        <v>202</v>
      </c>
      <c r="B16" s="153"/>
      <c r="C16" s="35" t="s">
        <v>41</v>
      </c>
      <c r="D16" s="420">
        <v>-7982</v>
      </c>
      <c r="E16" s="420">
        <v>-2553</v>
      </c>
      <c r="F16" s="420">
        <v>2047</v>
      </c>
      <c r="G16" s="420">
        <v>2482</v>
      </c>
      <c r="H16" s="420">
        <v>-1034</v>
      </c>
      <c r="I16" s="420">
        <v>2576</v>
      </c>
      <c r="J16" s="420">
        <v>-244</v>
      </c>
      <c r="K16" s="420">
        <v>-454</v>
      </c>
      <c r="L16" s="420">
        <v>-7630</v>
      </c>
      <c r="M16" s="420">
        <v>1820</v>
      </c>
      <c r="N16" s="420">
        <v>5462</v>
      </c>
      <c r="O16" s="163"/>
      <c r="P16" s="333"/>
      <c r="U16" s="279"/>
    </row>
    <row r="17" spans="1:21" ht="15.75">
      <c r="A17" s="122" t="s">
        <v>419</v>
      </c>
      <c r="B17" s="153"/>
      <c r="C17" s="147" t="s">
        <v>135</v>
      </c>
      <c r="D17" s="420" t="s">
        <v>562</v>
      </c>
      <c r="E17" s="420" t="s">
        <v>562</v>
      </c>
      <c r="F17" s="420" t="s">
        <v>562</v>
      </c>
      <c r="G17" s="420" t="s">
        <v>562</v>
      </c>
      <c r="H17" s="420" t="s">
        <v>562</v>
      </c>
      <c r="I17" s="420" t="s">
        <v>562</v>
      </c>
      <c r="J17" s="420" t="s">
        <v>562</v>
      </c>
      <c r="K17" s="420" t="s">
        <v>562</v>
      </c>
      <c r="L17" s="420" t="s">
        <v>562</v>
      </c>
      <c r="M17" s="420" t="s">
        <v>562</v>
      </c>
      <c r="N17" s="420" t="s">
        <v>562</v>
      </c>
      <c r="O17" s="163"/>
      <c r="P17" s="333"/>
      <c r="U17" s="279"/>
    </row>
    <row r="18" spans="1:21" ht="15.75">
      <c r="A18" s="122" t="s">
        <v>203</v>
      </c>
      <c r="B18" s="153"/>
      <c r="C18" s="41" t="s">
        <v>102</v>
      </c>
      <c r="D18" s="432">
        <v>1848</v>
      </c>
      <c r="E18" s="432">
        <v>262</v>
      </c>
      <c r="F18" s="432">
        <v>-238</v>
      </c>
      <c r="G18" s="432">
        <v>-4</v>
      </c>
      <c r="H18" s="432">
        <v>-400</v>
      </c>
      <c r="I18" s="432">
        <v>1328</v>
      </c>
      <c r="J18" s="432">
        <v>-1661</v>
      </c>
      <c r="K18" s="432">
        <v>-1266</v>
      </c>
      <c r="L18" s="432">
        <v>-8062</v>
      </c>
      <c r="M18" s="432">
        <v>990</v>
      </c>
      <c r="N18" s="432">
        <v>4859</v>
      </c>
      <c r="O18" s="384" t="s">
        <v>563</v>
      </c>
      <c r="P18" s="333"/>
      <c r="U18" s="279"/>
    </row>
    <row r="19" spans="1:21" ht="15.75">
      <c r="A19" s="122" t="s">
        <v>204</v>
      </c>
      <c r="B19" s="153"/>
      <c r="C19" s="41" t="s">
        <v>103</v>
      </c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384"/>
      <c r="P19" s="333"/>
      <c r="U19" s="279"/>
    </row>
    <row r="20" spans="1:21" ht="15.75">
      <c r="A20" s="122"/>
      <c r="B20" s="153"/>
      <c r="C20" s="41"/>
      <c r="D20" s="433"/>
      <c r="E20" s="433"/>
      <c r="F20" s="433"/>
      <c r="G20" s="433"/>
      <c r="H20" s="433"/>
      <c r="I20" s="433"/>
      <c r="J20" s="434"/>
      <c r="K20" s="434"/>
      <c r="L20" s="434"/>
      <c r="M20" s="434"/>
      <c r="N20" s="435"/>
      <c r="O20" s="385"/>
      <c r="P20" s="333"/>
      <c r="U20" s="279"/>
    </row>
    <row r="21" spans="1:21" ht="15.75">
      <c r="A21" s="122" t="s">
        <v>483</v>
      </c>
      <c r="B21" s="65"/>
      <c r="C21" s="35" t="s">
        <v>172</v>
      </c>
      <c r="D21" s="436" t="s">
        <v>559</v>
      </c>
      <c r="E21" s="436" t="s">
        <v>559</v>
      </c>
      <c r="F21" s="436" t="s">
        <v>559</v>
      </c>
      <c r="G21" s="436" t="s">
        <v>559</v>
      </c>
      <c r="H21" s="436" t="s">
        <v>559</v>
      </c>
      <c r="I21" s="436" t="s">
        <v>559</v>
      </c>
      <c r="J21" s="436" t="s">
        <v>559</v>
      </c>
      <c r="K21" s="436" t="s">
        <v>559</v>
      </c>
      <c r="L21" s="436" t="s">
        <v>559</v>
      </c>
      <c r="M21" s="436" t="s">
        <v>559</v>
      </c>
      <c r="N21" s="420" t="s">
        <v>559</v>
      </c>
      <c r="O21" s="385"/>
      <c r="P21" s="333"/>
      <c r="U21" s="279"/>
    </row>
    <row r="22" spans="1:21" ht="15.75">
      <c r="A22" s="122" t="s">
        <v>484</v>
      </c>
      <c r="B22" s="65"/>
      <c r="C22" s="41" t="s">
        <v>102</v>
      </c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384"/>
      <c r="P22" s="333"/>
      <c r="U22" s="279"/>
    </row>
    <row r="23" spans="1:21" ht="15.75">
      <c r="A23" s="122" t="s">
        <v>485</v>
      </c>
      <c r="B23" s="65"/>
      <c r="C23" s="41" t="s">
        <v>103</v>
      </c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384"/>
      <c r="P23" s="333"/>
      <c r="U23" s="279"/>
    </row>
    <row r="24" spans="1:21" ht="15.75">
      <c r="A24" s="122"/>
      <c r="B24" s="153"/>
      <c r="C24" s="35"/>
      <c r="D24" s="433"/>
      <c r="E24" s="433"/>
      <c r="F24" s="433"/>
      <c r="G24" s="433"/>
      <c r="H24" s="433"/>
      <c r="I24" s="433"/>
      <c r="J24" s="434"/>
      <c r="K24" s="434"/>
      <c r="L24" s="434"/>
      <c r="M24" s="434"/>
      <c r="N24" s="435"/>
      <c r="O24" s="385"/>
      <c r="P24" s="333"/>
      <c r="U24" s="279"/>
    </row>
    <row r="25" spans="1:21" ht="15.75">
      <c r="A25" s="122" t="s">
        <v>205</v>
      </c>
      <c r="B25" s="153"/>
      <c r="C25" s="35" t="s">
        <v>69</v>
      </c>
      <c r="D25" s="437">
        <v>-18665</v>
      </c>
      <c r="E25" s="437">
        <v>-93473</v>
      </c>
      <c r="F25" s="437">
        <v>-30032</v>
      </c>
      <c r="G25" s="437">
        <v>-15715</v>
      </c>
      <c r="H25" s="437">
        <v>-2300</v>
      </c>
      <c r="I25" s="437">
        <v>54416</v>
      </c>
      <c r="J25" s="437">
        <v>2492</v>
      </c>
      <c r="K25" s="437">
        <v>11287</v>
      </c>
      <c r="L25" s="437">
        <v>6723</v>
      </c>
      <c r="M25" s="437">
        <v>-38590</v>
      </c>
      <c r="N25" s="438">
        <v>-62554</v>
      </c>
      <c r="O25" s="385"/>
      <c r="P25" s="333"/>
      <c r="U25" s="279"/>
    </row>
    <row r="26" spans="1:21" ht="15.75">
      <c r="A26" s="122"/>
      <c r="B26" s="153"/>
      <c r="C26" s="35"/>
      <c r="D26" s="433"/>
      <c r="E26" s="433"/>
      <c r="F26" s="433"/>
      <c r="G26" s="433"/>
      <c r="H26" s="433"/>
      <c r="I26" s="433"/>
      <c r="J26" s="434"/>
      <c r="K26" s="434"/>
      <c r="L26" s="434"/>
      <c r="M26" s="434"/>
      <c r="N26" s="435"/>
      <c r="O26" s="385"/>
      <c r="P26" s="333"/>
      <c r="U26" s="279"/>
    </row>
    <row r="27" spans="1:21" ht="15.75">
      <c r="A27" s="122" t="s">
        <v>206</v>
      </c>
      <c r="B27" s="153"/>
      <c r="C27" s="35" t="s">
        <v>64</v>
      </c>
      <c r="D27" s="437">
        <v>-3600</v>
      </c>
      <c r="E27" s="437">
        <v>16993</v>
      </c>
      <c r="F27" s="437">
        <v>4551</v>
      </c>
      <c r="G27" s="437">
        <v>24693</v>
      </c>
      <c r="H27" s="437">
        <v>10437</v>
      </c>
      <c r="I27" s="437">
        <v>27048</v>
      </c>
      <c r="J27" s="437">
        <v>40019</v>
      </c>
      <c r="K27" s="437">
        <v>42219</v>
      </c>
      <c r="L27" s="437">
        <v>42307</v>
      </c>
      <c r="M27" s="437">
        <v>197696</v>
      </c>
      <c r="N27" s="438">
        <v>-54898</v>
      </c>
      <c r="O27" s="385"/>
      <c r="P27" s="333"/>
      <c r="U27" s="279"/>
    </row>
    <row r="28" spans="1:21" ht="15.75">
      <c r="A28" s="122" t="s">
        <v>207</v>
      </c>
      <c r="B28" s="153"/>
      <c r="C28" s="41" t="s">
        <v>102</v>
      </c>
      <c r="D28" s="432">
        <v>0</v>
      </c>
      <c r="E28" s="432">
        <v>0</v>
      </c>
      <c r="F28" s="432">
        <v>0</v>
      </c>
      <c r="G28" s="432">
        <v>0</v>
      </c>
      <c r="H28" s="432">
        <v>0</v>
      </c>
      <c r="I28" s="432">
        <v>0</v>
      </c>
      <c r="J28" s="432">
        <v>0</v>
      </c>
      <c r="K28" s="432">
        <v>-3435</v>
      </c>
      <c r="L28" s="432">
        <v>76</v>
      </c>
      <c r="M28" s="432">
        <v>1168</v>
      </c>
      <c r="N28" s="432">
        <v>8118</v>
      </c>
      <c r="O28" s="384" t="s">
        <v>564</v>
      </c>
      <c r="P28" s="333"/>
      <c r="U28" s="279"/>
    </row>
    <row r="29" spans="1:21" ht="15.75">
      <c r="A29" s="122"/>
      <c r="B29" s="153"/>
      <c r="C29" s="41"/>
      <c r="D29" s="432">
        <v>12439</v>
      </c>
      <c r="E29" s="432">
        <v>7562</v>
      </c>
      <c r="F29" s="432">
        <v>-21818</v>
      </c>
      <c r="G29" s="432">
        <v>13583</v>
      </c>
      <c r="H29" s="432">
        <v>-5016</v>
      </c>
      <c r="I29" s="432">
        <v>5744</v>
      </c>
      <c r="J29" s="432">
        <v>16200</v>
      </c>
      <c r="K29" s="432">
        <v>27352</v>
      </c>
      <c r="L29" s="432">
        <v>32821</v>
      </c>
      <c r="M29" s="432">
        <v>144535</v>
      </c>
      <c r="N29" s="432">
        <v>15484</v>
      </c>
      <c r="O29" s="384" t="s">
        <v>565</v>
      </c>
      <c r="P29" s="333"/>
      <c r="U29" s="279"/>
    </row>
    <row r="30" spans="1:21" ht="15.75">
      <c r="A30" s="122"/>
      <c r="B30" s="153"/>
      <c r="C30" s="41"/>
      <c r="D30" s="432">
        <v>-16039</v>
      </c>
      <c r="E30" s="432">
        <v>9431</v>
      </c>
      <c r="F30" s="432">
        <v>26369</v>
      </c>
      <c r="G30" s="432">
        <v>11110</v>
      </c>
      <c r="H30" s="432">
        <v>15453</v>
      </c>
      <c r="I30" s="432">
        <v>21304</v>
      </c>
      <c r="J30" s="432">
        <v>23819</v>
      </c>
      <c r="K30" s="432">
        <v>18302</v>
      </c>
      <c r="L30" s="432">
        <v>9410</v>
      </c>
      <c r="M30" s="432">
        <v>2671</v>
      </c>
      <c r="N30" s="432">
        <v>-78200</v>
      </c>
      <c r="O30" s="384" t="s">
        <v>566</v>
      </c>
      <c r="P30" s="333"/>
      <c r="U30" s="279"/>
    </row>
    <row r="31" spans="1:21" ht="15.75">
      <c r="A31" s="122"/>
      <c r="B31" s="153"/>
      <c r="C31" s="41"/>
      <c r="D31" s="432">
        <v>0</v>
      </c>
      <c r="E31" s="432">
        <v>0</v>
      </c>
      <c r="F31" s="432">
        <v>0</v>
      </c>
      <c r="G31" s="432">
        <v>0</v>
      </c>
      <c r="H31" s="432">
        <v>0</v>
      </c>
      <c r="I31" s="432">
        <v>0</v>
      </c>
      <c r="J31" s="432">
        <v>0</v>
      </c>
      <c r="K31" s="432">
        <v>0</v>
      </c>
      <c r="L31" s="432">
        <v>0</v>
      </c>
      <c r="M31" s="432">
        <v>36122</v>
      </c>
      <c r="N31" s="432">
        <v>11779</v>
      </c>
      <c r="O31" s="384" t="s">
        <v>567</v>
      </c>
      <c r="P31" s="333"/>
      <c r="U31" s="279"/>
    </row>
    <row r="32" spans="1:21" ht="15.75">
      <c r="A32" s="122" t="s">
        <v>208</v>
      </c>
      <c r="B32" s="153"/>
      <c r="C32" s="41" t="s">
        <v>103</v>
      </c>
      <c r="D32" s="432">
        <v>0</v>
      </c>
      <c r="E32" s="432">
        <v>0</v>
      </c>
      <c r="F32" s="432">
        <v>0</v>
      </c>
      <c r="G32" s="432">
        <v>0</v>
      </c>
      <c r="H32" s="432">
        <v>0</v>
      </c>
      <c r="I32" s="432">
        <v>0</v>
      </c>
      <c r="J32" s="432">
        <v>0</v>
      </c>
      <c r="K32" s="432">
        <v>0</v>
      </c>
      <c r="L32" s="432">
        <v>0</v>
      </c>
      <c r="M32" s="432">
        <v>13200</v>
      </c>
      <c r="N32" s="432">
        <v>-12079</v>
      </c>
      <c r="O32" s="384" t="s">
        <v>568</v>
      </c>
      <c r="P32" s="333"/>
      <c r="U32" s="279"/>
    </row>
    <row r="33" spans="1:21" ht="15.75">
      <c r="A33" s="122" t="s">
        <v>209</v>
      </c>
      <c r="B33" s="153"/>
      <c r="C33" s="35" t="s">
        <v>63</v>
      </c>
      <c r="D33" s="436">
        <v>32347</v>
      </c>
      <c r="E33" s="436">
        <v>-3945</v>
      </c>
      <c r="F33" s="436">
        <v>29527</v>
      </c>
      <c r="G33" s="436">
        <v>-27532</v>
      </c>
      <c r="H33" s="436">
        <v>-3745</v>
      </c>
      <c r="I33" s="436">
        <v>3325</v>
      </c>
      <c r="J33" s="436">
        <v>-20898</v>
      </c>
      <c r="K33" s="436">
        <v>-3571</v>
      </c>
      <c r="L33" s="436">
        <v>-181678</v>
      </c>
      <c r="M33" s="436">
        <v>-92809</v>
      </c>
      <c r="N33" s="420">
        <v>45130</v>
      </c>
      <c r="O33" s="385"/>
      <c r="P33" s="333"/>
      <c r="U33" s="279"/>
    </row>
    <row r="34" spans="1:21" ht="15.75">
      <c r="A34" s="122" t="s">
        <v>210</v>
      </c>
      <c r="B34" s="153"/>
      <c r="C34" s="41" t="s">
        <v>102</v>
      </c>
      <c r="D34" s="439">
        <v>0</v>
      </c>
      <c r="E34" s="439">
        <v>0</v>
      </c>
      <c r="F34" s="439">
        <v>0</v>
      </c>
      <c r="G34" s="439">
        <v>0</v>
      </c>
      <c r="H34" s="439">
        <v>0</v>
      </c>
      <c r="I34" s="439">
        <v>-878</v>
      </c>
      <c r="J34" s="439">
        <v>-1</v>
      </c>
      <c r="K34" s="439">
        <v>2216</v>
      </c>
      <c r="L34" s="439">
        <v>-7858</v>
      </c>
      <c r="M34" s="439">
        <v>6955</v>
      </c>
      <c r="N34" s="439">
        <v>-8158</v>
      </c>
      <c r="O34" s="384" t="s">
        <v>569</v>
      </c>
      <c r="P34" s="333"/>
      <c r="U34" s="279"/>
    </row>
    <row r="35" spans="1:21" ht="15.75">
      <c r="A35" s="122"/>
      <c r="B35" s="153"/>
      <c r="C35" s="41"/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-11747</v>
      </c>
      <c r="J35" s="439">
        <v>-8658</v>
      </c>
      <c r="K35" s="439">
        <v>-18414</v>
      </c>
      <c r="L35" s="439">
        <v>-4476</v>
      </c>
      <c r="M35" s="439">
        <v>-1789</v>
      </c>
      <c r="N35" s="439">
        <v>9100</v>
      </c>
      <c r="O35" s="384" t="s">
        <v>570</v>
      </c>
      <c r="P35" s="333"/>
      <c r="U35" s="279"/>
    </row>
    <row r="36" spans="1:21" ht="15.75">
      <c r="A36" s="122"/>
      <c r="B36" s="153"/>
      <c r="C36" s="41"/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-27416</v>
      </c>
      <c r="K36" s="439">
        <v>19317</v>
      </c>
      <c r="L36" s="439">
        <v>-174618</v>
      </c>
      <c r="M36" s="439">
        <v>-35436</v>
      </c>
      <c r="N36" s="439">
        <v>71298</v>
      </c>
      <c r="O36" s="384" t="s">
        <v>571</v>
      </c>
      <c r="P36" s="333"/>
      <c r="U36" s="279"/>
    </row>
    <row r="37" spans="1:21" ht="15.75">
      <c r="A37" s="122"/>
      <c r="B37" s="153"/>
      <c r="C37" s="41"/>
      <c r="D37" s="439">
        <v>0</v>
      </c>
      <c r="E37" s="439">
        <v>0</v>
      </c>
      <c r="F37" s="439">
        <v>0</v>
      </c>
      <c r="G37" s="439">
        <v>-1156</v>
      </c>
      <c r="H37" s="439">
        <v>-319</v>
      </c>
      <c r="I37" s="439">
        <v>-668</v>
      </c>
      <c r="J37" s="439">
        <v>1705</v>
      </c>
      <c r="K37" s="439">
        <v>-8496</v>
      </c>
      <c r="L37" s="439">
        <v>9</v>
      </c>
      <c r="M37" s="439">
        <v>-77826</v>
      </c>
      <c r="N37" s="439">
        <v>-3164</v>
      </c>
      <c r="O37" s="384" t="s">
        <v>572</v>
      </c>
      <c r="P37" s="333"/>
      <c r="U37" s="279"/>
    </row>
    <row r="38" spans="1:21" ht="15.75">
      <c r="A38" s="122" t="s">
        <v>211</v>
      </c>
      <c r="B38" s="153"/>
      <c r="C38" s="41" t="s">
        <v>103</v>
      </c>
      <c r="D38" s="439">
        <v>34747</v>
      </c>
      <c r="E38" s="439">
        <v>218</v>
      </c>
      <c r="F38" s="439">
        <v>25187</v>
      </c>
      <c r="G38" s="439">
        <v>-21813</v>
      </c>
      <c r="H38" s="439">
        <v>-12351</v>
      </c>
      <c r="I38" s="439">
        <v>8270</v>
      </c>
      <c r="J38" s="439">
        <v>22485</v>
      </c>
      <c r="K38" s="439">
        <v>1758</v>
      </c>
      <c r="L38" s="439">
        <v>12776</v>
      </c>
      <c r="M38" s="439">
        <v>19358</v>
      </c>
      <c r="N38" s="439">
        <v>-34855</v>
      </c>
      <c r="O38" s="384" t="s">
        <v>573</v>
      </c>
      <c r="P38" s="333"/>
      <c r="U38" s="279"/>
    </row>
    <row r="39" spans="1:21" ht="15.75">
      <c r="A39" s="33"/>
      <c r="B39" s="153"/>
      <c r="C39" s="35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1"/>
      <c r="O39" s="385"/>
      <c r="P39" s="333"/>
      <c r="U39" s="279"/>
    </row>
    <row r="40" spans="1:21" ht="15.75">
      <c r="A40" s="122" t="s">
        <v>501</v>
      </c>
      <c r="B40" s="153"/>
      <c r="C40" s="35" t="s">
        <v>120</v>
      </c>
      <c r="D40" s="442" t="s">
        <v>559</v>
      </c>
      <c r="E40" s="442" t="s">
        <v>559</v>
      </c>
      <c r="F40" s="442" t="s">
        <v>559</v>
      </c>
      <c r="G40" s="442" t="s">
        <v>559</v>
      </c>
      <c r="H40" s="442" t="s">
        <v>559</v>
      </c>
      <c r="I40" s="442" t="s">
        <v>559</v>
      </c>
      <c r="J40" s="442" t="s">
        <v>559</v>
      </c>
      <c r="K40" s="442" t="s">
        <v>559</v>
      </c>
      <c r="L40" s="442" t="s">
        <v>559</v>
      </c>
      <c r="M40" s="442" t="s">
        <v>559</v>
      </c>
      <c r="N40" s="443" t="s">
        <v>559</v>
      </c>
      <c r="O40" s="385"/>
      <c r="P40" s="333"/>
      <c r="U40" s="279"/>
    </row>
    <row r="41" spans="1:21" ht="15.75">
      <c r="A41" s="122" t="s">
        <v>219</v>
      </c>
      <c r="B41" s="153"/>
      <c r="C41" s="35" t="s">
        <v>495</v>
      </c>
      <c r="D41" s="442">
        <v>-56711</v>
      </c>
      <c r="E41" s="442">
        <v>-64292</v>
      </c>
      <c r="F41" s="442">
        <v>-110048</v>
      </c>
      <c r="G41" s="442">
        <v>-20858.609090909085</v>
      </c>
      <c r="H41" s="442">
        <v>-63982</v>
      </c>
      <c r="I41" s="442">
        <v>-13648</v>
      </c>
      <c r="J41" s="442">
        <v>-121268</v>
      </c>
      <c r="K41" s="442">
        <v>70618</v>
      </c>
      <c r="L41" s="442">
        <v>-101285</v>
      </c>
      <c r="M41" s="442">
        <v>-208947</v>
      </c>
      <c r="N41" s="443">
        <v>-166980</v>
      </c>
      <c r="O41" s="385"/>
      <c r="P41" s="333"/>
      <c r="U41" s="279"/>
    </row>
    <row r="42" spans="1:21" ht="15.75">
      <c r="A42" s="122" t="s">
        <v>220</v>
      </c>
      <c r="B42" s="153"/>
      <c r="C42" s="41" t="s">
        <v>102</v>
      </c>
      <c r="D42" s="439">
        <v>-17022</v>
      </c>
      <c r="E42" s="439">
        <v>8161</v>
      </c>
      <c r="F42" s="439">
        <v>9172</v>
      </c>
      <c r="G42" s="439">
        <v>18674.3</v>
      </c>
      <c r="H42" s="439">
        <v>-7358</v>
      </c>
      <c r="I42" s="439">
        <v>679</v>
      </c>
      <c r="J42" s="439">
        <v>-24</v>
      </c>
      <c r="K42" s="439">
        <v>9902</v>
      </c>
      <c r="L42" s="439">
        <v>22558</v>
      </c>
      <c r="M42" s="439">
        <v>39355</v>
      </c>
      <c r="N42" s="439">
        <v>39652</v>
      </c>
      <c r="O42" s="384" t="s">
        <v>574</v>
      </c>
      <c r="P42" s="333"/>
      <c r="U42" s="279"/>
    </row>
    <row r="43" spans="1:21" ht="15.75">
      <c r="A43" s="122"/>
      <c r="B43" s="153"/>
      <c r="C43" s="41"/>
      <c r="D43" s="439">
        <v>-42726</v>
      </c>
      <c r="E43" s="439">
        <v>-78431</v>
      </c>
      <c r="F43" s="439">
        <v>-116459</v>
      </c>
      <c r="G43" s="439">
        <v>-41425.90909090909</v>
      </c>
      <c r="H43" s="439">
        <v>-63910</v>
      </c>
      <c r="I43" s="439">
        <v>-18545</v>
      </c>
      <c r="J43" s="439">
        <v>-100350</v>
      </c>
      <c r="K43" s="439">
        <v>22168</v>
      </c>
      <c r="L43" s="439">
        <v>-131973</v>
      </c>
      <c r="M43" s="439">
        <v>-247607</v>
      </c>
      <c r="N43" s="439">
        <v>-206276</v>
      </c>
      <c r="O43" s="384" t="s">
        <v>575</v>
      </c>
      <c r="P43" s="333"/>
      <c r="U43" s="279"/>
    </row>
    <row r="44" spans="1:21" ht="15.75">
      <c r="A44" s="122" t="s">
        <v>221</v>
      </c>
      <c r="B44" s="153"/>
      <c r="C44" s="41" t="s">
        <v>103</v>
      </c>
      <c r="D44" s="439">
        <v>3037</v>
      </c>
      <c r="E44" s="439">
        <v>5978</v>
      </c>
      <c r="F44" s="439">
        <v>-2761</v>
      </c>
      <c r="G44" s="439">
        <v>1893</v>
      </c>
      <c r="H44" s="439">
        <v>7286</v>
      </c>
      <c r="I44" s="439">
        <v>4218</v>
      </c>
      <c r="J44" s="439">
        <v>-20894</v>
      </c>
      <c r="K44" s="439">
        <v>38548</v>
      </c>
      <c r="L44" s="439">
        <v>8130</v>
      </c>
      <c r="M44" s="439">
        <v>-695</v>
      </c>
      <c r="N44" s="439">
        <v>-356</v>
      </c>
      <c r="O44" s="384" t="s">
        <v>576</v>
      </c>
      <c r="P44" s="333"/>
      <c r="U44" s="279"/>
    </row>
    <row r="45" spans="1:21" ht="15.75">
      <c r="A45" s="122"/>
      <c r="B45" s="96"/>
      <c r="C45" s="41"/>
      <c r="D45" s="444"/>
      <c r="E45" s="444"/>
      <c r="F45" s="444"/>
      <c r="G45" s="444"/>
      <c r="H45" s="444"/>
      <c r="I45" s="444"/>
      <c r="J45" s="445"/>
      <c r="K45" s="445"/>
      <c r="L45" s="445"/>
      <c r="M45" s="445"/>
      <c r="N45" s="441"/>
      <c r="O45" s="385"/>
      <c r="P45" s="333"/>
      <c r="U45" s="279"/>
    </row>
    <row r="46" spans="1:21" ht="15.75">
      <c r="A46" s="122" t="s">
        <v>212</v>
      </c>
      <c r="B46" s="153"/>
      <c r="C46" s="35" t="s">
        <v>65</v>
      </c>
      <c r="D46" s="436">
        <v>-175281</v>
      </c>
      <c r="E46" s="436">
        <v>-103130</v>
      </c>
      <c r="F46" s="436">
        <v>-52016</v>
      </c>
      <c r="G46" s="436">
        <v>-113725</v>
      </c>
      <c r="H46" s="436">
        <v>-139032</v>
      </c>
      <c r="I46" s="436">
        <v>26454</v>
      </c>
      <c r="J46" s="436">
        <v>-179798</v>
      </c>
      <c r="K46" s="436">
        <v>-58796</v>
      </c>
      <c r="L46" s="436">
        <v>-98977</v>
      </c>
      <c r="M46" s="436">
        <v>-170555</v>
      </c>
      <c r="N46" s="420">
        <v>-422181</v>
      </c>
      <c r="O46" s="385"/>
      <c r="P46" s="333"/>
      <c r="U46" s="279"/>
    </row>
    <row r="47" spans="1:21" ht="15.75">
      <c r="A47" s="122" t="s">
        <v>213</v>
      </c>
      <c r="B47" s="153"/>
      <c r="C47" s="41" t="s">
        <v>102</v>
      </c>
      <c r="D47" s="439">
        <v>-41584</v>
      </c>
      <c r="E47" s="439">
        <v>-104730</v>
      </c>
      <c r="F47" s="439">
        <v>-53616</v>
      </c>
      <c r="G47" s="439">
        <v>-54470</v>
      </c>
      <c r="H47" s="439">
        <v>-90775</v>
      </c>
      <c r="I47" s="439">
        <v>-42905</v>
      </c>
      <c r="J47" s="439">
        <v>-80113</v>
      </c>
      <c r="K47" s="439">
        <v>-28811</v>
      </c>
      <c r="L47" s="439">
        <v>-99389</v>
      </c>
      <c r="M47" s="439">
        <v>-348968</v>
      </c>
      <c r="N47" s="439">
        <v>-423903</v>
      </c>
      <c r="O47" s="384" t="s">
        <v>577</v>
      </c>
      <c r="P47" s="333"/>
      <c r="U47" s="279"/>
    </row>
    <row r="48" spans="1:21" ht="15.75">
      <c r="A48" s="122"/>
      <c r="B48" s="153"/>
      <c r="C48" s="41"/>
      <c r="D48" s="439">
        <v>-18700</v>
      </c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384" t="s">
        <v>578</v>
      </c>
      <c r="P48" s="333"/>
      <c r="U48" s="279"/>
    </row>
    <row r="49" spans="1:21" ht="15.75">
      <c r="A49" s="122"/>
      <c r="B49" s="153"/>
      <c r="C49" s="41"/>
      <c r="D49" s="439">
        <v>-1127</v>
      </c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384" t="s">
        <v>579</v>
      </c>
      <c r="P49" s="333"/>
      <c r="U49" s="279"/>
    </row>
    <row r="50" spans="1:21" ht="15.75">
      <c r="A50" s="122"/>
      <c r="B50" s="153"/>
      <c r="C50" s="41"/>
      <c r="D50" s="439"/>
      <c r="E50" s="439"/>
      <c r="F50" s="439"/>
      <c r="G50" s="439">
        <v>-15337</v>
      </c>
      <c r="H50" s="439"/>
      <c r="I50" s="439"/>
      <c r="J50" s="439">
        <v>-2720</v>
      </c>
      <c r="K50" s="439"/>
      <c r="L50" s="439"/>
      <c r="M50" s="439"/>
      <c r="N50" s="439"/>
      <c r="O50" s="384" t="s">
        <v>580</v>
      </c>
      <c r="P50" s="333"/>
      <c r="U50" s="279"/>
    </row>
    <row r="51" spans="1:21" ht="15.75">
      <c r="A51" s="122"/>
      <c r="B51" s="153"/>
      <c r="C51" s="41"/>
      <c r="D51" s="439">
        <v>-47770</v>
      </c>
      <c r="E51" s="439"/>
      <c r="F51" s="439"/>
      <c r="G51" s="439">
        <v>-16447</v>
      </c>
      <c r="H51" s="439"/>
      <c r="I51" s="439">
        <v>-36481</v>
      </c>
      <c r="J51" s="439"/>
      <c r="K51" s="439">
        <v>-62085</v>
      </c>
      <c r="L51" s="439">
        <v>-828</v>
      </c>
      <c r="M51" s="439"/>
      <c r="N51" s="439"/>
      <c r="O51" s="384" t="s">
        <v>581</v>
      </c>
      <c r="P51" s="333"/>
      <c r="U51" s="279"/>
    </row>
    <row r="52" spans="1:21" ht="15.75">
      <c r="A52" s="122"/>
      <c r="B52" s="153"/>
      <c r="C52" s="41"/>
      <c r="D52" s="439"/>
      <c r="E52" s="439"/>
      <c r="F52" s="439"/>
      <c r="G52" s="439">
        <v>-25071</v>
      </c>
      <c r="H52" s="439"/>
      <c r="I52" s="439"/>
      <c r="J52" s="439"/>
      <c r="K52" s="439"/>
      <c r="L52" s="439"/>
      <c r="M52" s="439"/>
      <c r="N52" s="439"/>
      <c r="O52" s="384" t="s">
        <v>582</v>
      </c>
      <c r="P52" s="333"/>
      <c r="U52" s="279"/>
    </row>
    <row r="53" spans="1:21" ht="15.75">
      <c r="A53" s="122"/>
      <c r="B53" s="153"/>
      <c r="C53" s="41"/>
      <c r="D53" s="439"/>
      <c r="E53" s="439"/>
      <c r="F53" s="439"/>
      <c r="G53" s="439">
        <v>-4000</v>
      </c>
      <c r="H53" s="439"/>
      <c r="I53" s="439"/>
      <c r="J53" s="439"/>
      <c r="K53" s="439"/>
      <c r="L53" s="439"/>
      <c r="M53" s="439"/>
      <c r="N53" s="439"/>
      <c r="O53" s="384" t="s">
        <v>583</v>
      </c>
      <c r="P53" s="333"/>
      <c r="U53" s="279"/>
    </row>
    <row r="54" spans="1:21" ht="15.75">
      <c r="A54" s="122"/>
      <c r="B54" s="153"/>
      <c r="C54" s="41"/>
      <c r="D54" s="439"/>
      <c r="E54" s="439"/>
      <c r="F54" s="439"/>
      <c r="G54" s="439"/>
      <c r="H54" s="439">
        <v>-50000</v>
      </c>
      <c r="I54" s="439"/>
      <c r="J54" s="439"/>
      <c r="K54" s="439">
        <v>47000</v>
      </c>
      <c r="L54" s="439"/>
      <c r="M54" s="439"/>
      <c r="N54" s="439"/>
      <c r="O54" s="384" t="s">
        <v>584</v>
      </c>
      <c r="P54" s="333"/>
      <c r="U54" s="279"/>
    </row>
    <row r="55" spans="1:21" ht="15.75">
      <c r="A55" s="122"/>
      <c r="B55" s="153"/>
      <c r="C55" s="41"/>
      <c r="D55" s="439">
        <v>1600</v>
      </c>
      <c r="E55" s="439">
        <v>1600</v>
      </c>
      <c r="F55" s="439">
        <v>1600</v>
      </c>
      <c r="G55" s="439">
        <v>1600</v>
      </c>
      <c r="H55" s="439">
        <v>38168</v>
      </c>
      <c r="I55" s="439">
        <v>1600</v>
      </c>
      <c r="J55" s="439">
        <v>800</v>
      </c>
      <c r="K55" s="439">
        <v>800</v>
      </c>
      <c r="L55" s="439">
        <v>800</v>
      </c>
      <c r="M55" s="439"/>
      <c r="N55" s="439"/>
      <c r="O55" s="384" t="s">
        <v>585</v>
      </c>
      <c r="P55" s="333"/>
      <c r="U55" s="279"/>
    </row>
    <row r="56" spans="1:21" ht="15.75">
      <c r="A56" s="122"/>
      <c r="B56" s="153"/>
      <c r="C56" s="41"/>
      <c r="D56" s="439"/>
      <c r="E56" s="439"/>
      <c r="F56" s="439"/>
      <c r="G56" s="439"/>
      <c r="H56" s="439">
        <v>-36425</v>
      </c>
      <c r="I56" s="439"/>
      <c r="J56" s="439"/>
      <c r="K56" s="439"/>
      <c r="L56" s="439"/>
      <c r="M56" s="439"/>
      <c r="N56" s="439"/>
      <c r="O56" s="384" t="s">
        <v>586</v>
      </c>
      <c r="P56" s="333"/>
      <c r="U56" s="279"/>
    </row>
    <row r="57" spans="1:21" ht="15.75">
      <c r="A57" s="122"/>
      <c r="B57" s="153"/>
      <c r="C57" s="41"/>
      <c r="D57" s="439"/>
      <c r="E57" s="439"/>
      <c r="F57" s="439"/>
      <c r="G57" s="439"/>
      <c r="H57" s="439"/>
      <c r="I57" s="439">
        <v>94139</v>
      </c>
      <c r="J57" s="439">
        <v>-78825</v>
      </c>
      <c r="K57" s="439">
        <v>-9289</v>
      </c>
      <c r="L57" s="439">
        <v>-5923</v>
      </c>
      <c r="M57" s="439"/>
      <c r="N57" s="439"/>
      <c r="O57" s="384" t="s">
        <v>587</v>
      </c>
      <c r="P57" s="333"/>
      <c r="U57" s="279"/>
    </row>
    <row r="58" spans="1:21" ht="15.75">
      <c r="A58" s="122"/>
      <c r="B58" s="153"/>
      <c r="C58" s="41"/>
      <c r="D58" s="439"/>
      <c r="E58" s="439"/>
      <c r="F58" s="439"/>
      <c r="G58" s="439"/>
      <c r="H58" s="439"/>
      <c r="I58" s="439">
        <v>10101</v>
      </c>
      <c r="J58" s="439">
        <v>-16491</v>
      </c>
      <c r="K58" s="439">
        <v>-6301</v>
      </c>
      <c r="L58" s="439"/>
      <c r="M58" s="439"/>
      <c r="N58" s="439"/>
      <c r="O58" s="384" t="s">
        <v>588</v>
      </c>
      <c r="P58" s="333"/>
      <c r="U58" s="279"/>
    </row>
    <row r="59" spans="1:21" ht="15.75">
      <c r="A59" s="122"/>
      <c r="B59" s="153"/>
      <c r="C59" s="41"/>
      <c r="D59" s="439"/>
      <c r="E59" s="439"/>
      <c r="F59" s="439"/>
      <c r="G59" s="439"/>
      <c r="H59" s="439"/>
      <c r="I59" s="439"/>
      <c r="J59" s="439">
        <v>-3600</v>
      </c>
      <c r="K59" s="439"/>
      <c r="L59" s="439"/>
      <c r="M59" s="439"/>
      <c r="N59" s="439"/>
      <c r="O59" s="384" t="s">
        <v>589</v>
      </c>
      <c r="P59" s="333"/>
      <c r="U59" s="279"/>
    </row>
    <row r="60" spans="1:21" ht="15.75">
      <c r="A60" s="122"/>
      <c r="B60" s="153"/>
      <c r="C60" s="41"/>
      <c r="D60" s="439"/>
      <c r="E60" s="439"/>
      <c r="F60" s="439"/>
      <c r="G60" s="439"/>
      <c r="H60" s="439"/>
      <c r="I60" s="439"/>
      <c r="J60" s="439">
        <v>-3000</v>
      </c>
      <c r="K60" s="439"/>
      <c r="L60" s="439"/>
      <c r="M60" s="439"/>
      <c r="N60" s="439"/>
      <c r="O60" s="384" t="s">
        <v>590</v>
      </c>
      <c r="P60" s="333"/>
      <c r="U60" s="279"/>
    </row>
    <row r="61" spans="1:21" ht="15.75">
      <c r="A61" s="122"/>
      <c r="B61" s="153"/>
      <c r="C61" s="41"/>
      <c r="D61" s="439">
        <v>-67700</v>
      </c>
      <c r="E61" s="439"/>
      <c r="F61" s="439"/>
      <c r="G61" s="439"/>
      <c r="H61" s="439"/>
      <c r="I61" s="439"/>
      <c r="J61" s="439">
        <v>4151</v>
      </c>
      <c r="K61" s="439"/>
      <c r="L61" s="439"/>
      <c r="M61" s="439"/>
      <c r="N61" s="439"/>
      <c r="O61" s="384" t="s">
        <v>591</v>
      </c>
      <c r="P61" s="333"/>
      <c r="U61" s="279"/>
    </row>
    <row r="62" spans="1:21" ht="15.75">
      <c r="A62" s="122"/>
      <c r="B62" s="153"/>
      <c r="C62" s="41"/>
      <c r="D62" s="439"/>
      <c r="E62" s="439"/>
      <c r="F62" s="439"/>
      <c r="G62" s="439"/>
      <c r="H62" s="439"/>
      <c r="I62" s="439"/>
      <c r="J62" s="439"/>
      <c r="K62" s="439">
        <v>-110</v>
      </c>
      <c r="L62" s="439"/>
      <c r="M62" s="439"/>
      <c r="N62" s="439"/>
      <c r="O62" s="384" t="s">
        <v>592</v>
      </c>
      <c r="P62" s="333"/>
      <c r="U62" s="279"/>
    </row>
    <row r="63" spans="1:21" ht="15.75">
      <c r="A63" s="122"/>
      <c r="B63" s="153"/>
      <c r="C63" s="41"/>
      <c r="D63" s="439"/>
      <c r="E63" s="439"/>
      <c r="F63" s="439"/>
      <c r="G63" s="439"/>
      <c r="H63" s="439"/>
      <c r="I63" s="439"/>
      <c r="J63" s="439"/>
      <c r="K63" s="439"/>
      <c r="L63" s="439">
        <v>41983</v>
      </c>
      <c r="M63" s="439">
        <v>166537</v>
      </c>
      <c r="N63" s="439"/>
      <c r="O63" s="384" t="s">
        <v>593</v>
      </c>
      <c r="P63" s="333"/>
      <c r="U63" s="279"/>
    </row>
    <row r="64" spans="1:21" ht="15.75">
      <c r="A64" s="122"/>
      <c r="B64" s="153"/>
      <c r="C64" s="41"/>
      <c r="D64" s="439"/>
      <c r="E64" s="439"/>
      <c r="F64" s="439"/>
      <c r="G64" s="439"/>
      <c r="H64" s="439"/>
      <c r="I64" s="439"/>
      <c r="J64" s="439"/>
      <c r="K64" s="439"/>
      <c r="L64" s="439">
        <v>-35620</v>
      </c>
      <c r="M64" s="439">
        <v>-4812</v>
      </c>
      <c r="N64" s="439"/>
      <c r="O64" s="384" t="s">
        <v>594</v>
      </c>
      <c r="P64" s="333"/>
      <c r="U64" s="279"/>
    </row>
    <row r="65" spans="1:21" ht="15.75">
      <c r="A65" s="122" t="s">
        <v>214</v>
      </c>
      <c r="B65" s="153"/>
      <c r="C65" s="41" t="s">
        <v>103</v>
      </c>
      <c r="D65" s="439"/>
      <c r="E65" s="439"/>
      <c r="F65" s="439"/>
      <c r="G65" s="439"/>
      <c r="H65" s="439"/>
      <c r="I65" s="439"/>
      <c r="J65" s="439"/>
      <c r="K65" s="439"/>
      <c r="L65" s="439"/>
      <c r="M65" s="439">
        <v>28877</v>
      </c>
      <c r="N65" s="439"/>
      <c r="O65" s="384" t="s">
        <v>595</v>
      </c>
      <c r="P65" s="333"/>
      <c r="U65" s="279"/>
    </row>
    <row r="66" spans="1:21" ht="15.75">
      <c r="A66" s="122" t="s">
        <v>215</v>
      </c>
      <c r="B66" s="153"/>
      <c r="C66" s="41" t="s">
        <v>104</v>
      </c>
      <c r="D66" s="439"/>
      <c r="E66" s="439"/>
      <c r="F66" s="439"/>
      <c r="G66" s="439"/>
      <c r="H66" s="439"/>
      <c r="I66" s="439"/>
      <c r="J66" s="439"/>
      <c r="K66" s="439"/>
      <c r="L66" s="439"/>
      <c r="M66" s="439">
        <v>-10670</v>
      </c>
      <c r="N66" s="439"/>
      <c r="O66" s="384" t="s">
        <v>596</v>
      </c>
      <c r="P66" s="333"/>
      <c r="U66" s="279"/>
    </row>
    <row r="67" spans="1:21" ht="15.75">
      <c r="A67" s="122" t="s">
        <v>216</v>
      </c>
      <c r="B67" s="153"/>
      <c r="C67" s="41" t="s">
        <v>105</v>
      </c>
      <c r="D67" s="439"/>
      <c r="E67" s="439"/>
      <c r="F67" s="439"/>
      <c r="G67" s="439"/>
      <c r="H67" s="439"/>
      <c r="I67" s="439"/>
      <c r="J67" s="439"/>
      <c r="K67" s="439"/>
      <c r="L67" s="439"/>
      <c r="M67" s="439">
        <v>-1519</v>
      </c>
      <c r="N67" s="439"/>
      <c r="O67" s="384" t="s">
        <v>597</v>
      </c>
      <c r="P67" s="333"/>
      <c r="U67" s="279"/>
    </row>
    <row r="68" spans="1:21" ht="15.75">
      <c r="A68" s="122" t="s">
        <v>217</v>
      </c>
      <c r="B68" s="153"/>
      <c r="C68" s="41" t="s">
        <v>106</v>
      </c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>
        <v>1722</v>
      </c>
      <c r="O68" s="384" t="s">
        <v>598</v>
      </c>
      <c r="P68" s="333"/>
      <c r="U68" s="279"/>
    </row>
    <row r="69" spans="1:21" ht="16.5" thickBot="1">
      <c r="A69" s="106"/>
      <c r="B69" s="153"/>
      <c r="C69" s="35"/>
      <c r="D69" s="269"/>
      <c r="E69" s="269"/>
      <c r="F69" s="269"/>
      <c r="G69" s="269"/>
      <c r="H69" s="269"/>
      <c r="I69" s="269"/>
      <c r="J69" s="270"/>
      <c r="K69" s="270"/>
      <c r="L69" s="270"/>
      <c r="M69" s="270"/>
      <c r="N69" s="271"/>
      <c r="O69" s="163"/>
      <c r="P69" s="333"/>
      <c r="U69" s="279"/>
    </row>
    <row r="70" spans="1:21" ht="17.25" thickBot="1" thickTop="1">
      <c r="A70" s="122" t="s">
        <v>218</v>
      </c>
      <c r="B70" s="153"/>
      <c r="C70" s="123" t="s">
        <v>58</v>
      </c>
      <c r="D70" s="448">
        <f>D8+D11+D25+D27+D33+D41+D46</f>
        <v>-510051</v>
      </c>
      <c r="E70" s="448">
        <f aca="true" t="shared" si="0" ref="E70:N70">E8+E11+E25+E27+E33+E41+E46</f>
        <v>-379705</v>
      </c>
      <c r="F70" s="448">
        <f t="shared" si="0"/>
        <v>-524744</v>
      </c>
      <c r="G70" s="448">
        <f t="shared" si="0"/>
        <v>-752132.6090909091</v>
      </c>
      <c r="H70" s="448">
        <f t="shared" si="0"/>
        <v>-610648</v>
      </c>
      <c r="I70" s="448">
        <f t="shared" si="0"/>
        <v>-347703</v>
      </c>
      <c r="J70" s="448">
        <f t="shared" si="0"/>
        <v>-707359</v>
      </c>
      <c r="K70" s="448">
        <f t="shared" si="0"/>
        <v>-1336587</v>
      </c>
      <c r="L70" s="448">
        <f t="shared" si="0"/>
        <v>-1094078</v>
      </c>
      <c r="M70" s="448">
        <f t="shared" si="0"/>
        <v>-1217037</v>
      </c>
      <c r="N70" s="448">
        <f t="shared" si="0"/>
        <v>-1586040</v>
      </c>
      <c r="O70" s="165"/>
      <c r="P70" s="332"/>
      <c r="U70" s="279"/>
    </row>
    <row r="71" spans="1:17" ht="16.5" thickTop="1">
      <c r="A71" s="106"/>
      <c r="B71" s="153"/>
      <c r="C71" s="55" t="s">
        <v>42</v>
      </c>
      <c r="D71" s="334"/>
      <c r="E71" s="334"/>
      <c r="F71" s="334"/>
      <c r="G71" s="334"/>
      <c r="H71" s="334"/>
      <c r="I71" s="300"/>
      <c r="J71" s="300"/>
      <c r="K71" s="300"/>
      <c r="L71" s="318"/>
      <c r="M71" s="318"/>
      <c r="N71" s="300"/>
      <c r="O71" s="300"/>
      <c r="P71" s="333"/>
      <c r="Q71" s="279"/>
    </row>
    <row r="72" spans="1:17" ht="9" customHeight="1">
      <c r="A72" s="106"/>
      <c r="B72" s="153"/>
      <c r="C72" s="56"/>
      <c r="D72" s="335"/>
      <c r="E72" s="335"/>
      <c r="F72" s="335"/>
      <c r="G72" s="335"/>
      <c r="H72" s="335"/>
      <c r="I72" s="300"/>
      <c r="J72" s="300"/>
      <c r="K72" s="300"/>
      <c r="L72" s="300"/>
      <c r="M72" s="300"/>
      <c r="N72" s="300"/>
      <c r="O72" s="300"/>
      <c r="P72" s="333"/>
      <c r="Q72" s="279"/>
    </row>
    <row r="73" spans="1:17" s="337" customFormat="1" ht="15.75">
      <c r="A73" s="106"/>
      <c r="B73" s="222"/>
      <c r="C73" s="183" t="s">
        <v>138</v>
      </c>
      <c r="D73" s="336"/>
      <c r="E73" s="336"/>
      <c r="F73" s="336"/>
      <c r="G73" s="336"/>
      <c r="H73" s="336"/>
      <c r="J73" s="300"/>
      <c r="K73" s="300"/>
      <c r="L73" s="300"/>
      <c r="M73" s="300"/>
      <c r="N73" s="300"/>
      <c r="O73" s="300"/>
      <c r="P73" s="333"/>
      <c r="Q73" s="279"/>
    </row>
    <row r="74" spans="1:17" ht="15.75">
      <c r="A74" s="106"/>
      <c r="B74" s="153"/>
      <c r="C74" s="52" t="s">
        <v>141</v>
      </c>
      <c r="D74" s="303"/>
      <c r="E74" s="303"/>
      <c r="F74" s="303"/>
      <c r="G74" s="303"/>
      <c r="H74" s="303"/>
      <c r="I74" s="300"/>
      <c r="J74" s="300"/>
      <c r="K74" s="300"/>
      <c r="L74" s="300"/>
      <c r="M74" s="300"/>
      <c r="N74" s="300"/>
      <c r="O74" s="300"/>
      <c r="P74" s="333"/>
      <c r="Q74" s="279"/>
    </row>
    <row r="75" spans="1:18" ht="12" customHeight="1" thickBot="1">
      <c r="A75" s="115"/>
      <c r="B75" s="154"/>
      <c r="C75" s="57"/>
      <c r="D75" s="338"/>
      <c r="E75" s="338"/>
      <c r="F75" s="338"/>
      <c r="G75" s="338"/>
      <c r="H75" s="338"/>
      <c r="I75" s="339"/>
      <c r="J75" s="339"/>
      <c r="K75" s="339"/>
      <c r="L75" s="339"/>
      <c r="M75" s="339"/>
      <c r="N75" s="339"/>
      <c r="O75" s="339"/>
      <c r="P75" s="340"/>
      <c r="R75" s="279"/>
    </row>
    <row r="76" spans="1:9" ht="16.5" thickTop="1">
      <c r="A76" s="33"/>
      <c r="B76" s="151"/>
      <c r="C76" s="58"/>
      <c r="I76" s="342"/>
    </row>
    <row r="77" spans="1:8" ht="15">
      <c r="A77" s="33"/>
      <c r="B77" s="151"/>
      <c r="C77" s="268"/>
      <c r="D77" s="343"/>
      <c r="E77" s="343"/>
      <c r="F77" s="343"/>
      <c r="G77" s="343"/>
      <c r="H77" s="343"/>
    </row>
    <row r="78" spans="1:16" ht="15" customHeight="1">
      <c r="A78" s="33"/>
      <c r="B78" s="226" t="s">
        <v>190</v>
      </c>
      <c r="C78" s="240"/>
      <c r="D78" s="486" t="str">
        <f>IF(COUNTA(D8:N8,D11:N17,D21:N21,D25:N25,D27:N27,D33:N33,D40:N41,D46:N46,D70:N70)/176*100=100,"OK - Table 2A is fully completed","WARNING - Table 2A is not fully completed, please fill in figure, L, M or 0")</f>
        <v>OK - Table 2A is fully completed</v>
      </c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344"/>
      <c r="P78" s="296"/>
    </row>
    <row r="79" spans="1:16" ht="15">
      <c r="A79" s="33"/>
      <c r="B79" s="229" t="s">
        <v>191</v>
      </c>
      <c r="C79" s="117"/>
      <c r="D79" s="117"/>
      <c r="E79" s="117"/>
      <c r="F79" s="117"/>
      <c r="G79" s="117"/>
      <c r="H79" s="117"/>
      <c r="I79" s="42"/>
      <c r="J79" s="42"/>
      <c r="K79" s="42"/>
      <c r="L79" s="42"/>
      <c r="M79" s="42"/>
      <c r="N79" s="42"/>
      <c r="O79" s="312"/>
      <c r="P79" s="297"/>
    </row>
    <row r="80" spans="1:16" ht="23.25">
      <c r="A80" s="33"/>
      <c r="B80" s="241"/>
      <c r="C80" s="242" t="s">
        <v>506</v>
      </c>
      <c r="D80" s="287">
        <f>IF(D70="M",0,D70)-IF(D8="M",0,D8)-IF(D11="M",0,D11)-IF(D21="M",0,D21)-IF(D25="M",0,D25)-IF(D27="M",0,D27)-IF(D33="M",0,D33)-IF(D40="M",0,D40)-IF(D41="M",0,D41)-IF(D46="M",0,D46)</f>
        <v>0</v>
      </c>
      <c r="E80" s="287">
        <f aca="true" t="shared" si="1" ref="E80:N80">IF(E70="M",0,E70)-IF(E8="M",0,E8)-IF(E11="M",0,E11)-IF(E21="M",0,E21)-IF(E25="M",0,E25)-IF(E27="M",0,E27)-IF(E33="M",0,E33)-IF(E40="M",0,E40)-IF(E41="M",0,E41)-IF(E46="M",0,E46)</f>
        <v>0</v>
      </c>
      <c r="F80" s="287">
        <f t="shared" si="1"/>
        <v>0</v>
      </c>
      <c r="G80" s="287">
        <f t="shared" si="1"/>
        <v>0</v>
      </c>
      <c r="H80" s="287">
        <f t="shared" si="1"/>
        <v>0</v>
      </c>
      <c r="I80" s="287">
        <f t="shared" si="1"/>
        <v>0</v>
      </c>
      <c r="J80" s="287">
        <f t="shared" si="1"/>
        <v>0</v>
      </c>
      <c r="K80" s="287">
        <f t="shared" si="1"/>
        <v>0</v>
      </c>
      <c r="L80" s="287">
        <f t="shared" si="1"/>
        <v>0</v>
      </c>
      <c r="M80" s="287">
        <f t="shared" si="1"/>
        <v>0</v>
      </c>
      <c r="N80" s="287">
        <f t="shared" si="1"/>
        <v>0</v>
      </c>
      <c r="O80" s="312"/>
      <c r="P80" s="297"/>
    </row>
    <row r="81" spans="1:16" ht="15.75">
      <c r="A81" s="33"/>
      <c r="B81" s="241"/>
      <c r="C81" s="242" t="s">
        <v>464</v>
      </c>
      <c r="D81" s="287">
        <f>IF(D11="M",0,D11)-IF(D12="M",0,D12)-IF(D13="M",0,D13)-IF(D14="M",0,D14)-IF(D15="M",0,D15)-IF(D16="M",0,D16)</f>
        <v>0</v>
      </c>
      <c r="E81" s="287">
        <f aca="true" t="shared" si="2" ref="E81:N81">IF(E11="M",0,E11)-IF(E12="M",0,E12)-IF(E13="M",0,E13)-IF(E14="M",0,E14)-IF(E15="M",0,E15)-IF(E16="M",0,E16)</f>
        <v>0</v>
      </c>
      <c r="F81" s="287">
        <f t="shared" si="2"/>
        <v>0</v>
      </c>
      <c r="G81" s="287">
        <f t="shared" si="2"/>
        <v>0</v>
      </c>
      <c r="H81" s="287">
        <f t="shared" si="2"/>
        <v>0</v>
      </c>
      <c r="I81" s="287">
        <f t="shared" si="2"/>
        <v>0</v>
      </c>
      <c r="J81" s="287">
        <f t="shared" si="2"/>
        <v>0</v>
      </c>
      <c r="K81" s="287">
        <f t="shared" si="2"/>
        <v>0</v>
      </c>
      <c r="L81" s="287">
        <f t="shared" si="2"/>
        <v>0</v>
      </c>
      <c r="M81" s="287">
        <f t="shared" si="2"/>
        <v>0</v>
      </c>
      <c r="N81" s="287">
        <f t="shared" si="2"/>
        <v>0</v>
      </c>
      <c r="O81" s="312"/>
      <c r="P81" s="297"/>
    </row>
    <row r="82" spans="1:16" ht="15.75">
      <c r="A82" s="33"/>
      <c r="B82" s="241"/>
      <c r="C82" s="242" t="s">
        <v>465</v>
      </c>
      <c r="D82" s="287">
        <f>D46-SUM(D47:D69)</f>
        <v>0</v>
      </c>
      <c r="E82" s="287">
        <f aca="true" t="shared" si="3" ref="E82:N82">E46-SUM(E47:E69)</f>
        <v>0</v>
      </c>
      <c r="F82" s="287">
        <f t="shared" si="3"/>
        <v>0</v>
      </c>
      <c r="G82" s="287">
        <f t="shared" si="3"/>
        <v>0</v>
      </c>
      <c r="H82" s="287">
        <f t="shared" si="3"/>
        <v>0</v>
      </c>
      <c r="I82" s="287">
        <f t="shared" si="3"/>
        <v>0</v>
      </c>
      <c r="J82" s="287">
        <f t="shared" si="3"/>
        <v>0</v>
      </c>
      <c r="K82" s="287">
        <f t="shared" si="3"/>
        <v>0</v>
      </c>
      <c r="L82" s="287">
        <f t="shared" si="3"/>
        <v>0</v>
      </c>
      <c r="M82" s="287">
        <f t="shared" si="3"/>
        <v>0</v>
      </c>
      <c r="N82" s="287">
        <f t="shared" si="3"/>
        <v>0</v>
      </c>
      <c r="O82" s="312"/>
      <c r="P82" s="297"/>
    </row>
    <row r="83" spans="1:16" ht="15.75">
      <c r="A83" s="40"/>
      <c r="B83" s="244" t="s">
        <v>466</v>
      </c>
      <c r="C83" s="242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312"/>
      <c r="P83" s="297"/>
    </row>
    <row r="84" spans="1:16" ht="15.75">
      <c r="A84" s="40"/>
      <c r="B84" s="245"/>
      <c r="C84" s="246" t="s">
        <v>467</v>
      </c>
      <c r="D84" s="286">
        <f>IF('Table 1'!E11="M",0,'Table 1'!E11)-IF('Table 2A'!D70="M",0,'Table 2A'!D70)</f>
        <v>0</v>
      </c>
      <c r="E84" s="286">
        <f>IF('Table 1'!F11="M",0,'Table 1'!F11)-IF('Table 2A'!E70="M",0,'Table 2A'!E70)</f>
        <v>0</v>
      </c>
      <c r="F84" s="286">
        <f>IF('Table 1'!G11="M",0,'Table 1'!G11)-IF('Table 2A'!F70="M",0,'Table 2A'!F70)</f>
        <v>0</v>
      </c>
      <c r="G84" s="286">
        <f>IF('Table 1'!H11="M",0,'Table 1'!H11)-IF('Table 2A'!G70="M",0,'Table 2A'!G70)</f>
        <v>0</v>
      </c>
      <c r="H84" s="286">
        <f>IF('Table 1'!I11="M",0,'Table 1'!I11)-IF('Table 2A'!H70="M",0,'Table 2A'!H70)</f>
        <v>0</v>
      </c>
      <c r="I84" s="286">
        <f>IF('Table 1'!J11="M",0,'Table 1'!J11)-IF('Table 2A'!I70="M",0,'Table 2A'!I70)</f>
        <v>0</v>
      </c>
      <c r="J84" s="286">
        <f>IF('Table 1'!K11="M",0,'Table 1'!K11)-IF('Table 2A'!J70="M",0,'Table 2A'!J70)</f>
        <v>0</v>
      </c>
      <c r="K84" s="286">
        <f>IF('Table 1'!L11="M",0,'Table 1'!L11)-IF('Table 2A'!K70="M",0,'Table 2A'!K70)</f>
        <v>0</v>
      </c>
      <c r="L84" s="286">
        <f>IF('Table 1'!M11="M",0,'Table 1'!M11)-IF('Table 2A'!L70="M",0,'Table 2A'!L70)</f>
        <v>0</v>
      </c>
      <c r="M84" s="286">
        <f>IF('Table 1'!N11="M",0,'Table 1'!N11)-IF('Table 2A'!M70="M",0,'Table 2A'!M70)</f>
        <v>0</v>
      </c>
      <c r="N84" s="286">
        <f>IF('Table 1'!O11="M",0,'Table 1'!O11)-IF('Table 2A'!N70="M",0,'Table 2A'!N70)</f>
        <v>0</v>
      </c>
      <c r="O84" s="346"/>
      <c r="P84" s="347"/>
    </row>
    <row r="85" ht="15">
      <c r="A85" s="345"/>
    </row>
  </sheetData>
  <sheetProtection password="CA3F" sheet="1" objects="1" scenarios="1" formatCells="0" insertRows="0"/>
  <mergeCells count="2">
    <mergeCell ref="D78:N78"/>
    <mergeCell ref="D4:N4"/>
  </mergeCells>
  <conditionalFormatting sqref="D78:N78">
    <cfRule type="cellIs" priority="1" dxfId="1" operator="notEqual" stopIfTrue="1">
      <formula>"OK - Table 2A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U56"/>
  <sheetViews>
    <sheetView showGridLines="0" defaultGridColor="0" zoomScale="70" zoomScaleNormal="70" colorId="22" workbookViewId="0" topLeftCell="B19">
      <selection activeCell="C1" sqref="C1"/>
    </sheetView>
  </sheetViews>
  <sheetFormatPr defaultColWidth="9.77734375" defaultRowHeight="15"/>
  <cols>
    <col min="1" max="1" width="15.10546875" style="300" hidden="1" customWidth="1"/>
    <col min="2" max="2" width="3.77734375" style="178" customWidth="1"/>
    <col min="3" max="3" width="60.3359375" style="341" customWidth="1"/>
    <col min="4" max="9" width="10.77734375" style="341" customWidth="1"/>
    <col min="10" max="10" width="10.99609375" style="178" customWidth="1"/>
    <col min="11" max="13" width="10.77734375" style="178" customWidth="1"/>
    <col min="14" max="14" width="10.6640625" style="178" customWidth="1"/>
    <col min="15" max="15" width="72.77734375" style="178" customWidth="1"/>
    <col min="16" max="16" width="5.3359375" style="178" customWidth="1"/>
    <col min="17" max="17" width="0.9921875" style="178" customWidth="1"/>
    <col min="18" max="18" width="0.55078125" style="178" customWidth="1"/>
    <col min="19" max="19" width="9.77734375" style="178" customWidth="1"/>
    <col min="20" max="20" width="40.77734375" style="178" customWidth="1"/>
    <col min="21" max="16384" width="9.77734375" style="178" customWidth="1"/>
  </cols>
  <sheetData>
    <row r="1" spans="1:18" ht="18">
      <c r="A1" s="38"/>
      <c r="B1" s="119"/>
      <c r="C1" s="49" t="s">
        <v>492</v>
      </c>
      <c r="D1" s="49"/>
      <c r="E1" s="49"/>
      <c r="F1" s="49"/>
      <c r="G1" s="49"/>
      <c r="H1" s="49"/>
      <c r="I1" s="49"/>
      <c r="J1" s="24"/>
      <c r="K1" s="25"/>
      <c r="L1" s="25"/>
      <c r="M1" s="25"/>
      <c r="N1" s="25"/>
      <c r="R1" s="279"/>
    </row>
    <row r="2" spans="1:17" ht="11.25" customHeight="1" thickBot="1">
      <c r="A2" s="38"/>
      <c r="B2" s="119"/>
      <c r="C2" s="50"/>
      <c r="D2" s="50"/>
      <c r="E2" s="50"/>
      <c r="F2" s="50"/>
      <c r="G2" s="50"/>
      <c r="H2" s="50"/>
      <c r="I2" s="50"/>
      <c r="J2" s="27"/>
      <c r="K2" s="25"/>
      <c r="L2" s="25"/>
      <c r="M2" s="25"/>
      <c r="N2" s="25"/>
      <c r="Q2" s="279"/>
    </row>
    <row r="3" spans="1:17" ht="16.5" thickTop="1">
      <c r="A3" s="120"/>
      <c r="B3" s="121"/>
      <c r="C3" s="51"/>
      <c r="D3" s="320"/>
      <c r="E3" s="320"/>
      <c r="F3" s="320"/>
      <c r="G3" s="320"/>
      <c r="H3" s="320"/>
      <c r="I3" s="320"/>
      <c r="J3" s="321"/>
      <c r="K3" s="322"/>
      <c r="L3" s="322"/>
      <c r="M3" s="322"/>
      <c r="N3" s="322"/>
      <c r="O3" s="322"/>
      <c r="P3" s="323"/>
      <c r="Q3" s="279"/>
    </row>
    <row r="4" spans="1:21" ht="15.75">
      <c r="A4" s="122"/>
      <c r="B4" s="65"/>
      <c r="C4" s="303" t="str">
        <f>'Cover page'!E13</f>
        <v>Member state: Hungary</v>
      </c>
      <c r="D4" s="491" t="s">
        <v>2</v>
      </c>
      <c r="E4" s="492"/>
      <c r="F4" s="492"/>
      <c r="G4" s="492"/>
      <c r="H4" s="492"/>
      <c r="I4" s="492"/>
      <c r="J4" s="492"/>
      <c r="K4" s="492"/>
      <c r="L4" s="492"/>
      <c r="M4" s="492"/>
      <c r="N4" s="493"/>
      <c r="O4" s="348"/>
      <c r="P4" s="326"/>
      <c r="U4" s="279"/>
    </row>
    <row r="5" spans="1:21" ht="15.75">
      <c r="A5" s="122"/>
      <c r="B5" s="65"/>
      <c r="C5" s="304" t="s">
        <v>101</v>
      </c>
      <c r="D5" s="305">
        <f>'Table 1'!E5</f>
        <v>1995</v>
      </c>
      <c r="E5" s="305">
        <f>'Table 1'!F5</f>
        <v>1996</v>
      </c>
      <c r="F5" s="305">
        <f>'Table 1'!G5</f>
        <v>1997</v>
      </c>
      <c r="G5" s="305">
        <f>'Table 1'!H5</f>
        <v>1998</v>
      </c>
      <c r="H5" s="305">
        <f>'Table 1'!I5</f>
        <v>1999</v>
      </c>
      <c r="I5" s="305">
        <f>'Table 1'!J5</f>
        <v>2000</v>
      </c>
      <c r="J5" s="305">
        <f>'Table 1'!K5</f>
        <v>2001</v>
      </c>
      <c r="K5" s="305">
        <f>'Table 1'!L5</f>
        <v>2002</v>
      </c>
      <c r="L5" s="305">
        <f>'Table 1'!M5</f>
        <v>2003</v>
      </c>
      <c r="M5" s="305">
        <f>'Table 1'!N5</f>
        <v>2004</v>
      </c>
      <c r="N5" s="305">
        <f>'Table 1'!O5</f>
        <v>2005</v>
      </c>
      <c r="O5" s="349"/>
      <c r="P5" s="326"/>
      <c r="U5" s="279"/>
    </row>
    <row r="6" spans="1:21" ht="15.75">
      <c r="A6" s="122"/>
      <c r="B6" s="65"/>
      <c r="C6" s="355" t="str">
        <f>'Cover page'!E14</f>
        <v>Date: 04/16/2010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330"/>
      <c r="P6" s="326"/>
      <c r="U6" s="279"/>
    </row>
    <row r="7" spans="1:21" ht="10.5" customHeight="1" thickBot="1">
      <c r="A7" s="122"/>
      <c r="B7" s="65"/>
      <c r="C7" s="18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50"/>
      <c r="O7" s="307"/>
      <c r="P7" s="326"/>
      <c r="U7" s="279"/>
    </row>
    <row r="8" spans="1:21" ht="17.25" thickBot="1" thickTop="1">
      <c r="A8" s="122" t="s">
        <v>222</v>
      </c>
      <c r="B8" s="65"/>
      <c r="C8" s="145" t="s">
        <v>66</v>
      </c>
      <c r="D8" s="451" t="s">
        <v>559</v>
      </c>
      <c r="E8" s="451" t="s">
        <v>559</v>
      </c>
      <c r="F8" s="451" t="s">
        <v>559</v>
      </c>
      <c r="G8" s="451" t="s">
        <v>559</v>
      </c>
      <c r="H8" s="451" t="s">
        <v>559</v>
      </c>
      <c r="I8" s="451" t="s">
        <v>559</v>
      </c>
      <c r="J8" s="451" t="s">
        <v>559</v>
      </c>
      <c r="K8" s="451" t="s">
        <v>559</v>
      </c>
      <c r="L8" s="451" t="s">
        <v>559</v>
      </c>
      <c r="M8" s="451" t="s">
        <v>559</v>
      </c>
      <c r="N8" s="452" t="s">
        <v>559</v>
      </c>
      <c r="O8" s="184"/>
      <c r="P8" s="332"/>
      <c r="U8" s="279"/>
    </row>
    <row r="9" spans="1:21" ht="16.5" thickTop="1">
      <c r="A9" s="122"/>
      <c r="B9" s="65"/>
      <c r="C9" s="54" t="s">
        <v>129</v>
      </c>
      <c r="D9" s="383" t="s">
        <v>559</v>
      </c>
      <c r="E9" s="383" t="s">
        <v>559</v>
      </c>
      <c r="F9" s="383" t="s">
        <v>559</v>
      </c>
      <c r="G9" s="383" t="s">
        <v>559</v>
      </c>
      <c r="H9" s="383" t="s">
        <v>559</v>
      </c>
      <c r="I9" s="383" t="s">
        <v>559</v>
      </c>
      <c r="J9" s="383" t="s">
        <v>559</v>
      </c>
      <c r="K9" s="383" t="s">
        <v>559</v>
      </c>
      <c r="L9" s="383" t="s">
        <v>559</v>
      </c>
      <c r="M9" s="383" t="s">
        <v>559</v>
      </c>
      <c r="N9" s="383" t="s">
        <v>559</v>
      </c>
      <c r="O9" s="193"/>
      <c r="P9" s="333"/>
      <c r="U9" s="279"/>
    </row>
    <row r="10" spans="1:21" ht="11.25" customHeight="1">
      <c r="A10" s="122"/>
      <c r="B10" s="65"/>
      <c r="C10" s="54"/>
      <c r="D10" s="161"/>
      <c r="E10" s="161"/>
      <c r="F10" s="161"/>
      <c r="G10" s="161"/>
      <c r="H10" s="161"/>
      <c r="I10" s="161"/>
      <c r="J10" s="161"/>
      <c r="K10" s="166"/>
      <c r="L10" s="166"/>
      <c r="M10" s="166"/>
      <c r="N10" s="162"/>
      <c r="O10" s="194"/>
      <c r="P10" s="333"/>
      <c r="U10" s="279"/>
    </row>
    <row r="11" spans="1:21" ht="15.75">
      <c r="A11" s="122" t="s">
        <v>223</v>
      </c>
      <c r="B11" s="146"/>
      <c r="C11" s="35" t="s">
        <v>140</v>
      </c>
      <c r="D11" s="155" t="s">
        <v>559</v>
      </c>
      <c r="E11" s="155" t="s">
        <v>559</v>
      </c>
      <c r="F11" s="155" t="s">
        <v>559</v>
      </c>
      <c r="G11" s="155" t="s">
        <v>559</v>
      </c>
      <c r="H11" s="155" t="s">
        <v>559</v>
      </c>
      <c r="I11" s="155" t="s">
        <v>559</v>
      </c>
      <c r="J11" s="155" t="s">
        <v>559</v>
      </c>
      <c r="K11" s="155" t="s">
        <v>559</v>
      </c>
      <c r="L11" s="155" t="s">
        <v>559</v>
      </c>
      <c r="M11" s="155" t="s">
        <v>559</v>
      </c>
      <c r="N11" s="155" t="s">
        <v>559</v>
      </c>
      <c r="O11" s="195"/>
      <c r="P11" s="333"/>
      <c r="U11" s="279"/>
    </row>
    <row r="12" spans="1:21" ht="15.75">
      <c r="A12" s="122" t="s">
        <v>224</v>
      </c>
      <c r="B12" s="65"/>
      <c r="C12" s="35" t="s">
        <v>71</v>
      </c>
      <c r="D12" s="156" t="s">
        <v>559</v>
      </c>
      <c r="E12" s="156" t="s">
        <v>559</v>
      </c>
      <c r="F12" s="156" t="s">
        <v>559</v>
      </c>
      <c r="G12" s="156" t="s">
        <v>559</v>
      </c>
      <c r="H12" s="156" t="s">
        <v>559</v>
      </c>
      <c r="I12" s="156" t="s">
        <v>559</v>
      </c>
      <c r="J12" s="156" t="s">
        <v>559</v>
      </c>
      <c r="K12" s="156" t="s">
        <v>559</v>
      </c>
      <c r="L12" s="156" t="s">
        <v>559</v>
      </c>
      <c r="M12" s="156" t="s">
        <v>559</v>
      </c>
      <c r="N12" s="155" t="s">
        <v>559</v>
      </c>
      <c r="O12" s="163"/>
      <c r="P12" s="333"/>
      <c r="U12" s="279"/>
    </row>
    <row r="13" spans="1:21" ht="15.75">
      <c r="A13" s="122" t="s">
        <v>225</v>
      </c>
      <c r="B13" s="65"/>
      <c r="C13" s="35" t="s">
        <v>72</v>
      </c>
      <c r="D13" s="156" t="s">
        <v>559</v>
      </c>
      <c r="E13" s="156" t="s">
        <v>559</v>
      </c>
      <c r="F13" s="156" t="s">
        <v>559</v>
      </c>
      <c r="G13" s="156" t="s">
        <v>559</v>
      </c>
      <c r="H13" s="156" t="s">
        <v>559</v>
      </c>
      <c r="I13" s="156" t="s">
        <v>559</v>
      </c>
      <c r="J13" s="156" t="s">
        <v>559</v>
      </c>
      <c r="K13" s="156" t="s">
        <v>559</v>
      </c>
      <c r="L13" s="156" t="s">
        <v>559</v>
      </c>
      <c r="M13" s="156" t="s">
        <v>559</v>
      </c>
      <c r="N13" s="155" t="s">
        <v>559</v>
      </c>
      <c r="O13" s="163"/>
      <c r="P13" s="333"/>
      <c r="U13" s="279"/>
    </row>
    <row r="14" spans="1:21" ht="15.75">
      <c r="A14" s="122" t="s">
        <v>226</v>
      </c>
      <c r="B14" s="65"/>
      <c r="C14" s="35" t="s">
        <v>41</v>
      </c>
      <c r="D14" s="156" t="s">
        <v>559</v>
      </c>
      <c r="E14" s="156" t="s">
        <v>559</v>
      </c>
      <c r="F14" s="156" t="s">
        <v>559</v>
      </c>
      <c r="G14" s="156" t="s">
        <v>559</v>
      </c>
      <c r="H14" s="156" t="s">
        <v>559</v>
      </c>
      <c r="I14" s="156" t="s">
        <v>559</v>
      </c>
      <c r="J14" s="156" t="s">
        <v>559</v>
      </c>
      <c r="K14" s="156" t="s">
        <v>559</v>
      </c>
      <c r="L14" s="156" t="s">
        <v>559</v>
      </c>
      <c r="M14" s="156" t="s">
        <v>559</v>
      </c>
      <c r="N14" s="155" t="s">
        <v>559</v>
      </c>
      <c r="O14" s="163"/>
      <c r="P14" s="333"/>
      <c r="U14" s="279"/>
    </row>
    <row r="15" spans="1:21" ht="15.75">
      <c r="A15" s="122" t="s">
        <v>420</v>
      </c>
      <c r="B15" s="65"/>
      <c r="C15" s="147" t="s">
        <v>135</v>
      </c>
      <c r="D15" s="156" t="s">
        <v>559</v>
      </c>
      <c r="E15" s="156" t="s">
        <v>559</v>
      </c>
      <c r="F15" s="156" t="s">
        <v>559</v>
      </c>
      <c r="G15" s="156" t="s">
        <v>559</v>
      </c>
      <c r="H15" s="156" t="s">
        <v>559</v>
      </c>
      <c r="I15" s="156" t="s">
        <v>559</v>
      </c>
      <c r="J15" s="156" t="s">
        <v>559</v>
      </c>
      <c r="K15" s="156" t="s">
        <v>559</v>
      </c>
      <c r="L15" s="156" t="s">
        <v>559</v>
      </c>
      <c r="M15" s="156" t="s">
        <v>559</v>
      </c>
      <c r="N15" s="155" t="s">
        <v>559</v>
      </c>
      <c r="O15" s="163"/>
      <c r="P15" s="333"/>
      <c r="U15" s="279"/>
    </row>
    <row r="16" spans="1:21" ht="15.75">
      <c r="A16" s="122" t="s">
        <v>227</v>
      </c>
      <c r="B16" s="65"/>
      <c r="C16" s="41" t="s">
        <v>102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64"/>
      <c r="P16" s="333"/>
      <c r="U16" s="279"/>
    </row>
    <row r="17" spans="1:21" ht="15.75">
      <c r="A17" s="122" t="s">
        <v>228</v>
      </c>
      <c r="B17" s="65"/>
      <c r="C17" s="41" t="s">
        <v>103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64"/>
      <c r="P17" s="333"/>
      <c r="U17" s="279"/>
    </row>
    <row r="18" spans="1:21" ht="15.75">
      <c r="A18" s="122"/>
      <c r="B18" s="65"/>
      <c r="C18" s="41"/>
      <c r="D18" s="269"/>
      <c r="E18" s="269"/>
      <c r="F18" s="269"/>
      <c r="G18" s="269"/>
      <c r="H18" s="269"/>
      <c r="I18" s="269"/>
      <c r="J18" s="269"/>
      <c r="K18" s="270"/>
      <c r="L18" s="270"/>
      <c r="M18" s="270"/>
      <c r="N18" s="271"/>
      <c r="O18" s="163"/>
      <c r="P18" s="333"/>
      <c r="U18" s="279"/>
    </row>
    <row r="19" spans="1:21" ht="15.75">
      <c r="A19" s="122" t="s">
        <v>229</v>
      </c>
      <c r="B19" s="65"/>
      <c r="C19" s="35" t="s">
        <v>172</v>
      </c>
      <c r="D19" s="156" t="s">
        <v>559</v>
      </c>
      <c r="E19" s="156" t="s">
        <v>559</v>
      </c>
      <c r="F19" s="156" t="s">
        <v>559</v>
      </c>
      <c r="G19" s="156" t="s">
        <v>559</v>
      </c>
      <c r="H19" s="156" t="s">
        <v>559</v>
      </c>
      <c r="I19" s="156" t="s">
        <v>559</v>
      </c>
      <c r="J19" s="156" t="s">
        <v>559</v>
      </c>
      <c r="K19" s="156" t="s">
        <v>559</v>
      </c>
      <c r="L19" s="156" t="s">
        <v>559</v>
      </c>
      <c r="M19" s="156" t="s">
        <v>559</v>
      </c>
      <c r="N19" s="155" t="s">
        <v>559</v>
      </c>
      <c r="O19" s="163"/>
      <c r="P19" s="333"/>
      <c r="U19" s="279"/>
    </row>
    <row r="20" spans="1:21" ht="15.75">
      <c r="A20" s="122" t="s">
        <v>230</v>
      </c>
      <c r="B20" s="65"/>
      <c r="C20" s="41" t="s">
        <v>102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64"/>
      <c r="P20" s="333"/>
      <c r="U20" s="279"/>
    </row>
    <row r="21" spans="1:21" ht="15.75">
      <c r="A21" s="122" t="s">
        <v>231</v>
      </c>
      <c r="B21" s="65"/>
      <c r="C21" s="41" t="s">
        <v>103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64"/>
      <c r="P21" s="333"/>
      <c r="U21" s="279"/>
    </row>
    <row r="22" spans="1:21" ht="15.75">
      <c r="A22" s="71"/>
      <c r="B22" s="65"/>
      <c r="C22" s="35"/>
      <c r="D22" s="269"/>
      <c r="E22" s="269"/>
      <c r="F22" s="269"/>
      <c r="G22" s="269"/>
      <c r="H22" s="269"/>
      <c r="I22" s="269"/>
      <c r="J22" s="269"/>
      <c r="K22" s="270"/>
      <c r="L22" s="270"/>
      <c r="M22" s="270"/>
      <c r="N22" s="271"/>
      <c r="O22" s="163"/>
      <c r="P22" s="333"/>
      <c r="U22" s="279"/>
    </row>
    <row r="23" spans="1:21" ht="15.75">
      <c r="A23" s="122" t="s">
        <v>232</v>
      </c>
      <c r="B23" s="146"/>
      <c r="C23" s="35" t="s">
        <v>69</v>
      </c>
      <c r="D23" s="156" t="s">
        <v>559</v>
      </c>
      <c r="E23" s="156" t="s">
        <v>559</v>
      </c>
      <c r="F23" s="156" t="s">
        <v>559</v>
      </c>
      <c r="G23" s="156" t="s">
        <v>559</v>
      </c>
      <c r="H23" s="156" t="s">
        <v>559</v>
      </c>
      <c r="I23" s="156" t="s">
        <v>559</v>
      </c>
      <c r="J23" s="156" t="s">
        <v>559</v>
      </c>
      <c r="K23" s="156" t="s">
        <v>559</v>
      </c>
      <c r="L23" s="156" t="s">
        <v>559</v>
      </c>
      <c r="M23" s="156" t="s">
        <v>559</v>
      </c>
      <c r="N23" s="155" t="s">
        <v>559</v>
      </c>
      <c r="O23" s="163"/>
      <c r="P23" s="333"/>
      <c r="U23" s="279"/>
    </row>
    <row r="24" spans="1:21" ht="15.75">
      <c r="A24" s="122"/>
      <c r="B24" s="65"/>
      <c r="C24" s="35"/>
      <c r="D24" s="269"/>
      <c r="E24" s="269"/>
      <c r="F24" s="269"/>
      <c r="G24" s="269"/>
      <c r="H24" s="269"/>
      <c r="I24" s="269"/>
      <c r="J24" s="269"/>
      <c r="K24" s="270"/>
      <c r="L24" s="270"/>
      <c r="M24" s="270"/>
      <c r="N24" s="271"/>
      <c r="O24" s="163"/>
      <c r="P24" s="333"/>
      <c r="U24" s="279"/>
    </row>
    <row r="25" spans="1:21" ht="15.75">
      <c r="A25" s="122" t="s">
        <v>233</v>
      </c>
      <c r="B25" s="146"/>
      <c r="C25" s="35" t="s">
        <v>64</v>
      </c>
      <c r="D25" s="156" t="s">
        <v>559</v>
      </c>
      <c r="E25" s="156" t="s">
        <v>559</v>
      </c>
      <c r="F25" s="156" t="s">
        <v>559</v>
      </c>
      <c r="G25" s="156" t="s">
        <v>559</v>
      </c>
      <c r="H25" s="156" t="s">
        <v>559</v>
      </c>
      <c r="I25" s="156" t="s">
        <v>559</v>
      </c>
      <c r="J25" s="156" t="s">
        <v>559</v>
      </c>
      <c r="K25" s="156" t="s">
        <v>559</v>
      </c>
      <c r="L25" s="156" t="s">
        <v>559</v>
      </c>
      <c r="M25" s="156" t="s">
        <v>559</v>
      </c>
      <c r="N25" s="155" t="s">
        <v>559</v>
      </c>
      <c r="O25" s="163"/>
      <c r="P25" s="333"/>
      <c r="U25" s="279"/>
    </row>
    <row r="26" spans="1:21" ht="15.75">
      <c r="A26" s="122" t="s">
        <v>234</v>
      </c>
      <c r="B26" s="146"/>
      <c r="C26" s="41" t="s">
        <v>102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64"/>
      <c r="P26" s="333"/>
      <c r="U26" s="279"/>
    </row>
    <row r="27" spans="1:21" ht="15.75">
      <c r="A27" s="122" t="s">
        <v>235</v>
      </c>
      <c r="B27" s="146"/>
      <c r="C27" s="41" t="s">
        <v>103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7"/>
      <c r="O27" s="164"/>
      <c r="P27" s="333"/>
      <c r="U27" s="279"/>
    </row>
    <row r="28" spans="1:21" ht="15.75">
      <c r="A28" s="122" t="s">
        <v>236</v>
      </c>
      <c r="B28" s="146"/>
      <c r="C28" s="35" t="s">
        <v>63</v>
      </c>
      <c r="D28" s="156" t="s">
        <v>559</v>
      </c>
      <c r="E28" s="156" t="s">
        <v>559</v>
      </c>
      <c r="F28" s="156" t="s">
        <v>559</v>
      </c>
      <c r="G28" s="156" t="s">
        <v>559</v>
      </c>
      <c r="H28" s="156" t="s">
        <v>559</v>
      </c>
      <c r="I28" s="156" t="s">
        <v>559</v>
      </c>
      <c r="J28" s="156" t="s">
        <v>559</v>
      </c>
      <c r="K28" s="156" t="s">
        <v>559</v>
      </c>
      <c r="L28" s="156" t="s">
        <v>559</v>
      </c>
      <c r="M28" s="156" t="s">
        <v>559</v>
      </c>
      <c r="N28" s="155" t="s">
        <v>559</v>
      </c>
      <c r="O28" s="163"/>
      <c r="P28" s="333"/>
      <c r="U28" s="279"/>
    </row>
    <row r="29" spans="1:21" ht="15.75">
      <c r="A29" s="122" t="s">
        <v>237</v>
      </c>
      <c r="B29" s="146"/>
      <c r="C29" s="41" t="s">
        <v>102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64"/>
      <c r="P29" s="333"/>
      <c r="U29" s="279"/>
    </row>
    <row r="30" spans="1:21" ht="15.75">
      <c r="A30" s="122" t="s">
        <v>238</v>
      </c>
      <c r="B30" s="146"/>
      <c r="C30" s="41" t="s">
        <v>103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64"/>
      <c r="P30" s="333"/>
      <c r="U30" s="279"/>
    </row>
    <row r="31" spans="1:21" ht="15.75">
      <c r="A31" s="122"/>
      <c r="B31" s="146"/>
      <c r="C31" s="35"/>
      <c r="D31" s="269"/>
      <c r="E31" s="269"/>
      <c r="F31" s="269"/>
      <c r="G31" s="269"/>
      <c r="H31" s="269"/>
      <c r="I31" s="269"/>
      <c r="J31" s="269"/>
      <c r="K31" s="270"/>
      <c r="L31" s="270"/>
      <c r="M31" s="270"/>
      <c r="N31" s="271"/>
      <c r="O31" s="163"/>
      <c r="P31" s="333"/>
      <c r="U31" s="279"/>
    </row>
    <row r="32" spans="1:21" ht="15.75">
      <c r="A32" s="122" t="s">
        <v>502</v>
      </c>
      <c r="B32" s="146"/>
      <c r="C32" s="35" t="s">
        <v>121</v>
      </c>
      <c r="D32" s="156" t="s">
        <v>559</v>
      </c>
      <c r="E32" s="156" t="s">
        <v>559</v>
      </c>
      <c r="F32" s="156" t="s">
        <v>559</v>
      </c>
      <c r="G32" s="156" t="s">
        <v>559</v>
      </c>
      <c r="H32" s="156" t="s">
        <v>559</v>
      </c>
      <c r="I32" s="156" t="s">
        <v>559</v>
      </c>
      <c r="J32" s="156" t="s">
        <v>559</v>
      </c>
      <c r="K32" s="156" t="s">
        <v>559</v>
      </c>
      <c r="L32" s="156" t="s">
        <v>559</v>
      </c>
      <c r="M32" s="156" t="s">
        <v>559</v>
      </c>
      <c r="N32" s="155" t="s">
        <v>559</v>
      </c>
      <c r="O32" s="163"/>
      <c r="P32" s="333"/>
      <c r="U32" s="279"/>
    </row>
    <row r="33" spans="1:21" ht="15.75">
      <c r="A33" s="122" t="s">
        <v>421</v>
      </c>
      <c r="B33" s="146"/>
      <c r="C33" s="35" t="s">
        <v>122</v>
      </c>
      <c r="D33" s="156" t="s">
        <v>559</v>
      </c>
      <c r="E33" s="156" t="s">
        <v>559</v>
      </c>
      <c r="F33" s="156" t="s">
        <v>559</v>
      </c>
      <c r="G33" s="156" t="s">
        <v>559</v>
      </c>
      <c r="H33" s="156" t="s">
        <v>559</v>
      </c>
      <c r="I33" s="156" t="s">
        <v>559</v>
      </c>
      <c r="J33" s="156" t="s">
        <v>559</v>
      </c>
      <c r="K33" s="156" t="s">
        <v>559</v>
      </c>
      <c r="L33" s="156" t="s">
        <v>559</v>
      </c>
      <c r="M33" s="156" t="s">
        <v>559</v>
      </c>
      <c r="N33" s="155" t="s">
        <v>559</v>
      </c>
      <c r="O33" s="163"/>
      <c r="P33" s="333"/>
      <c r="U33" s="279"/>
    </row>
    <row r="34" spans="1:21" ht="15.75">
      <c r="A34" s="122" t="s">
        <v>422</v>
      </c>
      <c r="B34" s="146"/>
      <c r="C34" s="41" t="s">
        <v>102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64"/>
      <c r="P34" s="333"/>
      <c r="U34" s="279"/>
    </row>
    <row r="35" spans="1:21" ht="15.75">
      <c r="A35" s="122" t="s">
        <v>423</v>
      </c>
      <c r="B35" s="146"/>
      <c r="C35" s="41" t="s">
        <v>103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64"/>
      <c r="P35" s="333"/>
      <c r="U35" s="279"/>
    </row>
    <row r="36" spans="1:21" ht="15.75">
      <c r="A36" s="122"/>
      <c r="B36" s="65"/>
      <c r="C36" s="35"/>
      <c r="D36" s="269"/>
      <c r="E36" s="269"/>
      <c r="F36" s="269"/>
      <c r="G36" s="269"/>
      <c r="H36" s="269"/>
      <c r="I36" s="269"/>
      <c r="J36" s="269"/>
      <c r="K36" s="270"/>
      <c r="L36" s="270"/>
      <c r="M36" s="270"/>
      <c r="N36" s="271"/>
      <c r="O36" s="163"/>
      <c r="P36" s="333"/>
      <c r="U36" s="279"/>
    </row>
    <row r="37" spans="1:21" ht="15.75">
      <c r="A37" s="122" t="s">
        <v>239</v>
      </c>
      <c r="B37" s="65"/>
      <c r="C37" s="35" t="s">
        <v>65</v>
      </c>
      <c r="D37" s="156" t="s">
        <v>559</v>
      </c>
      <c r="E37" s="156" t="s">
        <v>559</v>
      </c>
      <c r="F37" s="156" t="s">
        <v>559</v>
      </c>
      <c r="G37" s="156" t="s">
        <v>559</v>
      </c>
      <c r="H37" s="156" t="s">
        <v>559</v>
      </c>
      <c r="I37" s="156" t="s">
        <v>559</v>
      </c>
      <c r="J37" s="156" t="s">
        <v>559</v>
      </c>
      <c r="K37" s="156" t="s">
        <v>559</v>
      </c>
      <c r="L37" s="156" t="s">
        <v>559</v>
      </c>
      <c r="M37" s="156" t="s">
        <v>559</v>
      </c>
      <c r="N37" s="155" t="s">
        <v>559</v>
      </c>
      <c r="O37" s="163"/>
      <c r="P37" s="333"/>
      <c r="U37" s="279"/>
    </row>
    <row r="38" spans="1:21" ht="15.75">
      <c r="A38" s="122" t="s">
        <v>240</v>
      </c>
      <c r="B38" s="65"/>
      <c r="C38" s="41" t="s">
        <v>102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64"/>
      <c r="P38" s="333"/>
      <c r="U38" s="279"/>
    </row>
    <row r="39" spans="1:21" ht="15.75">
      <c r="A39" s="122" t="s">
        <v>241</v>
      </c>
      <c r="B39" s="65"/>
      <c r="C39" s="41" t="s">
        <v>103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64"/>
      <c r="P39" s="333"/>
      <c r="U39" s="279"/>
    </row>
    <row r="40" spans="1:21" ht="15.75">
      <c r="A40" s="122" t="s">
        <v>242</v>
      </c>
      <c r="B40" s="65"/>
      <c r="C40" s="41" t="s">
        <v>104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64"/>
      <c r="P40" s="333"/>
      <c r="U40" s="279"/>
    </row>
    <row r="41" spans="1:21" ht="16.5" thickBot="1">
      <c r="A41" s="122"/>
      <c r="B41" s="65"/>
      <c r="C41" s="35"/>
      <c r="D41" s="269"/>
      <c r="E41" s="269"/>
      <c r="F41" s="269"/>
      <c r="G41" s="269"/>
      <c r="H41" s="269"/>
      <c r="I41" s="269"/>
      <c r="J41" s="269"/>
      <c r="K41" s="270"/>
      <c r="L41" s="270"/>
      <c r="M41" s="270"/>
      <c r="N41" s="271"/>
      <c r="O41" s="163"/>
      <c r="P41" s="333"/>
      <c r="U41" s="279"/>
    </row>
    <row r="42" spans="1:21" ht="17.25" thickBot="1" thickTop="1">
      <c r="A42" s="122" t="s">
        <v>243</v>
      </c>
      <c r="B42" s="65"/>
      <c r="C42" s="123" t="s">
        <v>59</v>
      </c>
      <c r="D42" s="449" t="s">
        <v>559</v>
      </c>
      <c r="E42" s="449" t="s">
        <v>559</v>
      </c>
      <c r="F42" s="449" t="s">
        <v>559</v>
      </c>
      <c r="G42" s="449" t="s">
        <v>559</v>
      </c>
      <c r="H42" s="449" t="s">
        <v>559</v>
      </c>
      <c r="I42" s="449" t="s">
        <v>559</v>
      </c>
      <c r="J42" s="449" t="s">
        <v>559</v>
      </c>
      <c r="K42" s="449" t="s">
        <v>559</v>
      </c>
      <c r="L42" s="449" t="s">
        <v>559</v>
      </c>
      <c r="M42" s="449" t="s">
        <v>559</v>
      </c>
      <c r="N42" s="450" t="s">
        <v>559</v>
      </c>
      <c r="O42" s="165"/>
      <c r="P42" s="332"/>
      <c r="U42" s="279"/>
    </row>
    <row r="43" spans="1:17" ht="16.5" thickTop="1">
      <c r="A43" s="106"/>
      <c r="B43" s="65"/>
      <c r="C43" s="150" t="s">
        <v>42</v>
      </c>
      <c r="D43" s="351"/>
      <c r="E43" s="351"/>
      <c r="F43" s="351"/>
      <c r="G43" s="351"/>
      <c r="H43" s="351"/>
      <c r="I43" s="351"/>
      <c r="J43" s="308"/>
      <c r="K43" s="352"/>
      <c r="L43" s="352"/>
      <c r="M43" s="352"/>
      <c r="N43" s="345"/>
      <c r="O43" s="352"/>
      <c r="P43" s="333"/>
      <c r="Q43" s="279"/>
    </row>
    <row r="44" spans="1:17" ht="9" customHeight="1">
      <c r="A44" s="106"/>
      <c r="B44" s="65"/>
      <c r="C44" s="182"/>
      <c r="D44" s="353"/>
      <c r="E44" s="353"/>
      <c r="F44" s="353"/>
      <c r="G44" s="353"/>
      <c r="H44" s="353"/>
      <c r="I44" s="353"/>
      <c r="J44" s="354"/>
      <c r="K44" s="352"/>
      <c r="L44" s="352"/>
      <c r="M44" s="352"/>
      <c r="N44" s="352"/>
      <c r="O44" s="352"/>
      <c r="P44" s="333"/>
      <c r="Q44" s="279"/>
    </row>
    <row r="45" spans="1:17" s="337" customFormat="1" ht="15.75">
      <c r="A45" s="106"/>
      <c r="B45" s="65"/>
      <c r="C45" s="183" t="s">
        <v>138</v>
      </c>
      <c r="D45" s="336"/>
      <c r="E45" s="336"/>
      <c r="F45" s="336"/>
      <c r="G45" s="336"/>
      <c r="H45" s="336"/>
      <c r="I45" s="336"/>
      <c r="J45" s="253"/>
      <c r="K45" s="352"/>
      <c r="L45" s="352"/>
      <c r="M45" s="352"/>
      <c r="N45" s="352"/>
      <c r="O45" s="352"/>
      <c r="P45" s="333"/>
      <c r="Q45" s="279"/>
    </row>
    <row r="46" spans="1:17" ht="15.75">
      <c r="A46" s="106"/>
      <c r="B46" s="65"/>
      <c r="C46" s="52" t="s">
        <v>141</v>
      </c>
      <c r="D46" s="303"/>
      <c r="E46" s="303"/>
      <c r="F46" s="303"/>
      <c r="G46" s="303"/>
      <c r="H46" s="303"/>
      <c r="I46" s="303"/>
      <c r="J46" s="253"/>
      <c r="K46" s="352"/>
      <c r="L46" s="352"/>
      <c r="M46" s="352"/>
      <c r="N46" s="352"/>
      <c r="O46" s="352"/>
      <c r="P46" s="333"/>
      <c r="Q46" s="279"/>
    </row>
    <row r="47" spans="1:18" ht="12" customHeight="1" thickBot="1">
      <c r="A47" s="115"/>
      <c r="B47" s="139"/>
      <c r="C47" s="57"/>
      <c r="D47" s="338"/>
      <c r="E47" s="338"/>
      <c r="F47" s="338"/>
      <c r="G47" s="338"/>
      <c r="H47" s="338"/>
      <c r="I47" s="338"/>
      <c r="J47" s="339"/>
      <c r="K47" s="339"/>
      <c r="L47" s="339"/>
      <c r="M47" s="339"/>
      <c r="N47" s="339"/>
      <c r="O47" s="339"/>
      <c r="P47" s="340"/>
      <c r="R47" s="279"/>
    </row>
    <row r="48" spans="1:3" ht="15.75" thickTop="1">
      <c r="A48" s="33"/>
      <c r="B48" s="25"/>
      <c r="C48" s="58"/>
    </row>
    <row r="49" spans="1:3" ht="15">
      <c r="A49" s="33"/>
      <c r="B49" s="25"/>
      <c r="C49" s="58" t="s">
        <v>43</v>
      </c>
    </row>
    <row r="50" spans="1:16" ht="15" customHeight="1">
      <c r="A50" s="33"/>
      <c r="B50" s="247" t="s">
        <v>190</v>
      </c>
      <c r="C50" s="240"/>
      <c r="D50" s="490" t="str">
        <f>IF(COUNTA(D8:N8,D11:N15,D19:N19,D23:N23,D25:N25,D28:N28,D32:N33,D37:N37,D42:N42)/154*100=100,"OK - Table 2B is fully completed","WARNING - Table 2B is not fully completed, please fill in figure, L, M or 0")</f>
        <v>OK - Table 2B is fully completed</v>
      </c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344"/>
      <c r="P50" s="296"/>
    </row>
    <row r="51" spans="1:16" ht="15.75">
      <c r="A51" s="33"/>
      <c r="B51" s="229" t="s">
        <v>191</v>
      </c>
      <c r="C51" s="117"/>
      <c r="D51" s="117"/>
      <c r="E51" s="117"/>
      <c r="F51" s="117"/>
      <c r="G51" s="117"/>
      <c r="H51" s="117"/>
      <c r="I51" s="117"/>
      <c r="J51" s="243"/>
      <c r="K51" s="89"/>
      <c r="L51" s="89"/>
      <c r="M51" s="89"/>
      <c r="N51" s="89"/>
      <c r="O51" s="312"/>
      <c r="P51" s="297"/>
    </row>
    <row r="52" spans="1:16" ht="23.25">
      <c r="A52" s="33"/>
      <c r="B52" s="241"/>
      <c r="C52" s="242" t="s">
        <v>505</v>
      </c>
      <c r="D52" s="287">
        <f aca="true" t="shared" si="0" ref="D52:I52">IF(D42="M",0,D42)-IF(D8="M",0,D8)-IF(D11="M",0,D11)-IF(D19="M",0,D19)-IF(D23="M",0,D23)-IF(D25="M",0,D25)-IF(D28="M",0,D28)-IF(D32="M",0,D32)-IF(D33="M",0,D33)-IF(D37="M",0,D37)</f>
        <v>0</v>
      </c>
      <c r="E52" s="287">
        <f t="shared" si="0"/>
        <v>0</v>
      </c>
      <c r="F52" s="287">
        <f t="shared" si="0"/>
        <v>0</v>
      </c>
      <c r="G52" s="287">
        <f t="shared" si="0"/>
        <v>0</v>
      </c>
      <c r="H52" s="287">
        <f t="shared" si="0"/>
        <v>0</v>
      </c>
      <c r="I52" s="287">
        <f t="shared" si="0"/>
        <v>0</v>
      </c>
      <c r="J52" s="287">
        <f>IF(J42="M",0,J42)-IF(J8="M",0,J8)-IF(J11="M",0,J11)-IF(J19="M",0,J19)-IF(J23="M",0,J23)-IF(J25="M",0,J25)-IF(J28="M",0,J28)-IF(J32="M",0,J32)-IF(J33="M",0,J33)-IF(J37="M",0,J37)</f>
        <v>0</v>
      </c>
      <c r="K52" s="287">
        <f>IF(K42="M",0,K42)-IF(K8="M",0,K8)-IF(K11="M",0,K11)-IF(K19="M",0,K19)-IF(K23="M",0,K23)-IF(K25="M",0,K25)-IF(K28="M",0,K28)-IF(K32="M",0,K32)-IF(K33="M",0,K33)-IF(K37="M",0,K37)</f>
        <v>0</v>
      </c>
      <c r="L52" s="287">
        <f>IF(L42="M",0,L42)-IF(L8="M",0,L8)-IF(L11="M",0,L11)-IF(L19="M",0,L19)-IF(L23="M",0,L23)-IF(L25="M",0,L25)-IF(L28="M",0,L28)-IF(L32="M",0,L32)-IF(L33="M",0,L33)-IF(L37="M",0,L37)</f>
        <v>0</v>
      </c>
      <c r="M52" s="287">
        <f>IF(M42="M",0,M42)-IF(M8="M",0,M8)-IF(M11="M",0,M11)-IF(M19="M",0,M19)-IF(M23="M",0,M23)-IF(M25="M",0,M25)-IF(M28="M",0,M28)-IF(M32="M",0,M32)-IF(M33="M",0,M33)-IF(M37="M",0,M37)</f>
        <v>0</v>
      </c>
      <c r="N52" s="287">
        <f>IF(N42="M",0,N42)-IF(N8="M",0,N8)-IF(N11="M",0,N11)-IF(N19="M",0,N19)-IF(N23="M",0,N23)-IF(N25="M",0,N25)-IF(N28="M",0,N28)-IF(N32="M",0,N32)-IF(N33="M",0,N33)-IF(N37="M",0,N37)</f>
        <v>0</v>
      </c>
      <c r="O52" s="312"/>
      <c r="P52" s="297"/>
    </row>
    <row r="53" spans="1:16" ht="15.75">
      <c r="A53" s="33"/>
      <c r="B53" s="241"/>
      <c r="C53" s="242" t="s">
        <v>468</v>
      </c>
      <c r="D53" s="287">
        <f aca="true" t="shared" si="1" ref="D53:I53">IF(D11="M",0,D11)-IF(D12="M",0,D12)-IF(D13="M",0,D13)-IF(D14="M",0,D14)</f>
        <v>0</v>
      </c>
      <c r="E53" s="287">
        <f t="shared" si="1"/>
        <v>0</v>
      </c>
      <c r="F53" s="287">
        <f t="shared" si="1"/>
        <v>0</v>
      </c>
      <c r="G53" s="287">
        <f t="shared" si="1"/>
        <v>0</v>
      </c>
      <c r="H53" s="287">
        <f t="shared" si="1"/>
        <v>0</v>
      </c>
      <c r="I53" s="287">
        <f t="shared" si="1"/>
        <v>0</v>
      </c>
      <c r="J53" s="287">
        <f>IF(J11="M",0,J11)-IF(J12="M",0,J12)-IF(J13="M",0,J13)-IF(J14="M",0,J14)</f>
        <v>0</v>
      </c>
      <c r="K53" s="287">
        <f>IF(K11="M",0,K11)-IF(K12="M",0,K12)-IF(K13="M",0,K13)-IF(K14="M",0,K14)</f>
        <v>0</v>
      </c>
      <c r="L53" s="287">
        <f>IF(L11="M",0,L11)-IF(L12="M",0,L12)-IF(L13="M",0,L13)-IF(L14="M",0,L14)</f>
        <v>0</v>
      </c>
      <c r="M53" s="287">
        <f>IF(M11="M",0,M11)-IF(M12="M",0,M12)-IF(M13="M",0,M13)-IF(M14="M",0,M14)</f>
        <v>0</v>
      </c>
      <c r="N53" s="287">
        <f>IF(N11="M",0,N11)-IF(N12="M",0,N12)-IF(N13="M",0,N13)-IF(N14="M",0,N14)</f>
        <v>0</v>
      </c>
      <c r="O53" s="312"/>
      <c r="P53" s="297"/>
    </row>
    <row r="54" spans="1:16" ht="15.75">
      <c r="A54" s="33"/>
      <c r="B54" s="241"/>
      <c r="C54" s="242" t="s">
        <v>469</v>
      </c>
      <c r="D54" s="287">
        <f aca="true" t="shared" si="2" ref="D54:I54">D37-SUM(D38:D41)</f>
        <v>0</v>
      </c>
      <c r="E54" s="287">
        <f t="shared" si="2"/>
        <v>0</v>
      </c>
      <c r="F54" s="287">
        <f t="shared" si="2"/>
        <v>0</v>
      </c>
      <c r="G54" s="287">
        <f t="shared" si="2"/>
        <v>0</v>
      </c>
      <c r="H54" s="287">
        <f t="shared" si="2"/>
        <v>0</v>
      </c>
      <c r="I54" s="287">
        <f t="shared" si="2"/>
        <v>0</v>
      </c>
      <c r="J54" s="287">
        <f>J37-SUM(J38:J41)</f>
        <v>0</v>
      </c>
      <c r="K54" s="287">
        <f>K37-SUM(K38:K41)</f>
        <v>0</v>
      </c>
      <c r="L54" s="287">
        <f>L37-SUM(L38:L41)</f>
        <v>0</v>
      </c>
      <c r="M54" s="287">
        <f>M37-SUM(M38:M41)</f>
        <v>0</v>
      </c>
      <c r="N54" s="287">
        <f>N37-SUM(N38:N41)</f>
        <v>0</v>
      </c>
      <c r="O54" s="312"/>
      <c r="P54" s="297"/>
    </row>
    <row r="55" spans="1:16" ht="15.75">
      <c r="A55" s="33"/>
      <c r="B55" s="244" t="s">
        <v>466</v>
      </c>
      <c r="C55" s="242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312"/>
      <c r="P55" s="297"/>
    </row>
    <row r="56" spans="1:16" ht="15.75">
      <c r="A56" s="33"/>
      <c r="B56" s="245"/>
      <c r="C56" s="246" t="s">
        <v>470</v>
      </c>
      <c r="D56" s="286">
        <f>IF('Table 1'!E12="M",0,'Table 1'!E12)-IF('Table 2B'!D42="M",0,'Table 2B'!D42)</f>
        <v>0</v>
      </c>
      <c r="E56" s="286">
        <f>IF('Table 1'!F12="M",0,'Table 1'!F12)-IF('Table 2B'!E42="M",0,'Table 2B'!E42)</f>
        <v>0</v>
      </c>
      <c r="F56" s="286">
        <f>IF('Table 1'!G12="M",0,'Table 1'!G12)-IF('Table 2B'!F42="M",0,'Table 2B'!F42)</f>
        <v>0</v>
      </c>
      <c r="G56" s="286">
        <f>IF('Table 1'!H12="M",0,'Table 1'!H12)-IF('Table 2B'!G42="M",0,'Table 2B'!G42)</f>
        <v>0</v>
      </c>
      <c r="H56" s="286">
        <f>IF('Table 1'!I12="M",0,'Table 1'!I12)-IF('Table 2B'!H42="M",0,'Table 2B'!H42)</f>
        <v>0</v>
      </c>
      <c r="I56" s="286">
        <f>IF('Table 1'!J12="M",0,'Table 1'!J12)-IF('Table 2B'!I42="M",0,'Table 2B'!I42)</f>
        <v>0</v>
      </c>
      <c r="J56" s="286">
        <f>IF('Table 1'!K12="M",0,'Table 1'!K12)-IF('Table 2B'!J42="M",0,'Table 2B'!J42)</f>
        <v>0</v>
      </c>
      <c r="K56" s="286">
        <f>IF('Table 1'!L12="M",0,'Table 1'!L12)-IF('Table 2B'!K42="M",0,'Table 2B'!K42)</f>
        <v>0</v>
      </c>
      <c r="L56" s="286">
        <f>IF('Table 1'!M12="M",0,'Table 1'!M12)-IF('Table 2B'!L42="M",0,'Table 2B'!L42)</f>
        <v>0</v>
      </c>
      <c r="M56" s="286">
        <f>IF('Table 1'!N12="M",0,'Table 1'!N12)-IF('Table 2B'!M42="M",0,'Table 2B'!M42)</f>
        <v>0</v>
      </c>
      <c r="N56" s="286">
        <f>IF('Table 1'!O12="M",0,'Table 1'!O12)-IF('Table 2B'!N42="M",0,'Table 2B'!N42)</f>
        <v>0</v>
      </c>
      <c r="O56" s="346"/>
      <c r="P56" s="347"/>
    </row>
  </sheetData>
  <sheetProtection password="CA3F" sheet="1" objects="1" scenarios="1" formatCells="0" insertRows="0"/>
  <mergeCells count="2">
    <mergeCell ref="D50:N50"/>
    <mergeCell ref="D4:N4"/>
  </mergeCells>
  <conditionalFormatting sqref="D50:N50">
    <cfRule type="cellIs" priority="1" dxfId="1" operator="notEqual" stopIfTrue="1">
      <formula>"OK - Table 2B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70" zoomScaleNormal="70" colorId="22" workbookViewId="0" topLeftCell="G19">
      <selection activeCell="C1" sqref="C1"/>
    </sheetView>
  </sheetViews>
  <sheetFormatPr defaultColWidth="9.77734375" defaultRowHeight="15"/>
  <cols>
    <col min="1" max="1" width="19.21484375" style="300" hidden="1" customWidth="1"/>
    <col min="2" max="2" width="3.77734375" style="178" customWidth="1"/>
    <col min="3" max="3" width="66.21484375" style="341" customWidth="1"/>
    <col min="4" max="10" width="10.99609375" style="178" customWidth="1"/>
    <col min="11" max="13" width="10.77734375" style="178" customWidth="1"/>
    <col min="14" max="14" width="10.6640625" style="178" customWidth="1"/>
    <col min="15" max="15" width="72.77734375" style="178" customWidth="1"/>
    <col min="16" max="16" width="5.3359375" style="178" customWidth="1"/>
    <col min="17" max="17" width="0.9921875" style="178" customWidth="1"/>
    <col min="18" max="18" width="0.55078125" style="178" customWidth="1"/>
    <col min="19" max="19" width="9.77734375" style="178" customWidth="1"/>
    <col min="20" max="20" width="40.77734375" style="178" customWidth="1"/>
    <col min="21" max="16384" width="9.77734375" style="178" customWidth="1"/>
  </cols>
  <sheetData>
    <row r="1" spans="1:18" ht="18">
      <c r="A1" s="38"/>
      <c r="B1" s="119"/>
      <c r="C1" s="49" t="s">
        <v>493</v>
      </c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  <c r="R1" s="279"/>
    </row>
    <row r="2" spans="1:17" ht="11.25" customHeight="1" thickBot="1">
      <c r="A2" s="38"/>
      <c r="B2" s="119"/>
      <c r="C2" s="50"/>
      <c r="D2" s="27"/>
      <c r="E2" s="27"/>
      <c r="F2" s="27"/>
      <c r="G2" s="27"/>
      <c r="H2" s="27"/>
      <c r="I2" s="27"/>
      <c r="J2" s="27"/>
      <c r="K2" s="25"/>
      <c r="L2" s="25"/>
      <c r="M2" s="25"/>
      <c r="N2" s="25"/>
      <c r="Q2" s="279"/>
    </row>
    <row r="3" spans="1:17" ht="16.5" thickTop="1">
      <c r="A3" s="120"/>
      <c r="B3" s="121"/>
      <c r="C3" s="51"/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322"/>
      <c r="P3" s="323"/>
      <c r="Q3" s="279"/>
    </row>
    <row r="4" spans="1:21" ht="15.75">
      <c r="A4" s="122"/>
      <c r="B4" s="65"/>
      <c r="C4" s="303" t="str">
        <f>'Cover page'!E13</f>
        <v>Member state: Hungary</v>
      </c>
      <c r="D4" s="487" t="s">
        <v>2</v>
      </c>
      <c r="E4" s="488"/>
      <c r="F4" s="488"/>
      <c r="G4" s="488"/>
      <c r="H4" s="488"/>
      <c r="I4" s="488"/>
      <c r="J4" s="488"/>
      <c r="K4" s="488"/>
      <c r="L4" s="488"/>
      <c r="M4" s="488"/>
      <c r="N4" s="489"/>
      <c r="O4" s="348"/>
      <c r="P4" s="326"/>
      <c r="U4" s="279"/>
    </row>
    <row r="5" spans="1:21" ht="15.75">
      <c r="A5" s="122" t="s">
        <v>244</v>
      </c>
      <c r="B5" s="65"/>
      <c r="C5" s="304" t="s">
        <v>101</v>
      </c>
      <c r="D5" s="30">
        <f>'Table 1'!E5</f>
        <v>1995</v>
      </c>
      <c r="E5" s="30">
        <f>'Table 1'!F5</f>
        <v>1996</v>
      </c>
      <c r="F5" s="30">
        <f>'Table 1'!G5</f>
        <v>1997</v>
      </c>
      <c r="G5" s="30">
        <f>'Table 1'!H5</f>
        <v>1998</v>
      </c>
      <c r="H5" s="30">
        <f>'Table 1'!I5</f>
        <v>1999</v>
      </c>
      <c r="I5" s="30">
        <f>'Table 1'!J5</f>
        <v>2000</v>
      </c>
      <c r="J5" s="30">
        <f>'Table 1'!K5</f>
        <v>2001</v>
      </c>
      <c r="K5" s="30">
        <f>'Table 1'!L5</f>
        <v>2002</v>
      </c>
      <c r="L5" s="30">
        <f>'Table 1'!M5</f>
        <v>2003</v>
      </c>
      <c r="M5" s="30">
        <f>'Table 1'!N5</f>
        <v>2004</v>
      </c>
      <c r="N5" s="30">
        <f>'Table 1'!O5</f>
        <v>2005</v>
      </c>
      <c r="O5" s="349"/>
      <c r="P5" s="326"/>
      <c r="U5" s="279"/>
    </row>
    <row r="6" spans="1:21" ht="15.75">
      <c r="A6" s="122"/>
      <c r="B6" s="65"/>
      <c r="C6" s="303" t="str">
        <f>'Cover page'!E14</f>
        <v>Date: 04/16/2010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330"/>
      <c r="P6" s="326"/>
      <c r="U6" s="279"/>
    </row>
    <row r="7" spans="1:21" ht="10.5" customHeight="1" thickBot="1">
      <c r="A7" s="122"/>
      <c r="B7" s="65"/>
      <c r="C7" s="181"/>
      <c r="D7" s="32"/>
      <c r="E7" s="32"/>
      <c r="F7" s="32"/>
      <c r="G7" s="32"/>
      <c r="H7" s="32"/>
      <c r="I7" s="32"/>
      <c r="J7" s="32"/>
      <c r="K7" s="32"/>
      <c r="L7" s="32"/>
      <c r="M7" s="32"/>
      <c r="N7" s="31"/>
      <c r="O7" s="307"/>
      <c r="P7" s="326"/>
      <c r="U7" s="279"/>
    </row>
    <row r="8" spans="1:21" ht="17.25" thickBot="1" thickTop="1">
      <c r="A8" s="122" t="s">
        <v>245</v>
      </c>
      <c r="B8" s="65"/>
      <c r="C8" s="145" t="s">
        <v>67</v>
      </c>
      <c r="D8" s="471">
        <v>-4063</v>
      </c>
      <c r="E8" s="471">
        <v>22988</v>
      </c>
      <c r="F8" s="471">
        <v>4814</v>
      </c>
      <c r="G8" s="471">
        <v>-8769</v>
      </c>
      <c r="H8" s="471">
        <v>22993</v>
      </c>
      <c r="I8" s="471">
        <v>4970</v>
      </c>
      <c r="J8" s="471">
        <v>1291</v>
      </c>
      <c r="K8" s="471">
        <v>-104968</v>
      </c>
      <c r="L8" s="471">
        <v>-31671</v>
      </c>
      <c r="M8" s="471">
        <v>-16464</v>
      </c>
      <c r="N8" s="471">
        <v>-81375</v>
      </c>
      <c r="O8" s="184"/>
      <c r="P8" s="332"/>
      <c r="U8" s="279"/>
    </row>
    <row r="9" spans="1:21" ht="16.5" thickTop="1">
      <c r="A9" s="122"/>
      <c r="B9" s="65"/>
      <c r="C9" s="54" t="s">
        <v>129</v>
      </c>
      <c r="D9" s="454" t="s">
        <v>561</v>
      </c>
      <c r="E9" s="454" t="s">
        <v>561</v>
      </c>
      <c r="F9" s="454" t="s">
        <v>561</v>
      </c>
      <c r="G9" s="454" t="s">
        <v>561</v>
      </c>
      <c r="H9" s="454" t="s">
        <v>561</v>
      </c>
      <c r="I9" s="454" t="s">
        <v>561</v>
      </c>
      <c r="J9" s="454" t="s">
        <v>561</v>
      </c>
      <c r="K9" s="454" t="s">
        <v>561</v>
      </c>
      <c r="L9" s="454" t="s">
        <v>561</v>
      </c>
      <c r="M9" s="454" t="s">
        <v>561</v>
      </c>
      <c r="N9" s="455" t="s">
        <v>561</v>
      </c>
      <c r="O9" s="193"/>
      <c r="P9" s="333"/>
      <c r="U9" s="279"/>
    </row>
    <row r="10" spans="1:21" ht="9.75" customHeight="1">
      <c r="A10" s="122"/>
      <c r="B10" s="65"/>
      <c r="C10" s="150"/>
      <c r="D10" s="456"/>
      <c r="E10" s="457"/>
      <c r="F10" s="457"/>
      <c r="G10" s="457"/>
      <c r="H10" s="457"/>
      <c r="I10" s="457"/>
      <c r="J10" s="457"/>
      <c r="K10" s="457"/>
      <c r="L10" s="457"/>
      <c r="M10" s="457"/>
      <c r="N10" s="171"/>
      <c r="O10" s="194"/>
      <c r="P10" s="333"/>
      <c r="U10" s="279"/>
    </row>
    <row r="11" spans="1:21" ht="15.75">
      <c r="A11" s="122" t="s">
        <v>246</v>
      </c>
      <c r="B11" s="146"/>
      <c r="C11" s="35" t="s">
        <v>140</v>
      </c>
      <c r="D11" s="458">
        <v>-8533</v>
      </c>
      <c r="E11" s="458">
        <v>-5007</v>
      </c>
      <c r="F11" s="458">
        <v>-19093</v>
      </c>
      <c r="G11" s="458">
        <v>-14460</v>
      </c>
      <c r="H11" s="458">
        <v>-14539</v>
      </c>
      <c r="I11" s="458">
        <v>-19235</v>
      </c>
      <c r="J11" s="458">
        <v>-913</v>
      </c>
      <c r="K11" s="458">
        <v>-12803</v>
      </c>
      <c r="L11" s="458">
        <v>-8658</v>
      </c>
      <c r="M11" s="458">
        <v>-7754</v>
      </c>
      <c r="N11" s="458">
        <v>-16985</v>
      </c>
      <c r="O11" s="195"/>
      <c r="P11" s="333"/>
      <c r="U11" s="279"/>
    </row>
    <row r="12" spans="1:21" ht="15.75">
      <c r="A12" s="122" t="s">
        <v>247</v>
      </c>
      <c r="B12" s="65"/>
      <c r="C12" s="35" t="s">
        <v>71</v>
      </c>
      <c r="D12" s="459">
        <v>32879</v>
      </c>
      <c r="E12" s="459">
        <v>33231</v>
      </c>
      <c r="F12" s="459">
        <v>35835</v>
      </c>
      <c r="G12" s="459">
        <v>-12362</v>
      </c>
      <c r="H12" s="459">
        <v>-6264</v>
      </c>
      <c r="I12" s="459">
        <v>-5015</v>
      </c>
      <c r="J12" s="459">
        <v>-3188</v>
      </c>
      <c r="K12" s="459">
        <v>-8254</v>
      </c>
      <c r="L12" s="459">
        <v>-7970</v>
      </c>
      <c r="M12" s="459">
        <v>-5101</v>
      </c>
      <c r="N12" s="458">
        <v>-6194</v>
      </c>
      <c r="O12" s="163"/>
      <c r="P12" s="333"/>
      <c r="U12" s="279"/>
    </row>
    <row r="13" spans="1:21" ht="15.75">
      <c r="A13" s="122" t="s">
        <v>248</v>
      </c>
      <c r="B13" s="65"/>
      <c r="C13" s="35" t="s">
        <v>72</v>
      </c>
      <c r="D13" s="460">
        <v>-18343</v>
      </c>
      <c r="E13" s="460">
        <v>-20844</v>
      </c>
      <c r="F13" s="460">
        <v>-71207</v>
      </c>
      <c r="G13" s="460">
        <v>561</v>
      </c>
      <c r="H13" s="460">
        <v>-11680</v>
      </c>
      <c r="I13" s="460">
        <v>-20781</v>
      </c>
      <c r="J13" s="460">
        <v>738</v>
      </c>
      <c r="K13" s="460">
        <v>-5817</v>
      </c>
      <c r="L13" s="460">
        <v>1463</v>
      </c>
      <c r="M13" s="460">
        <v>-3914</v>
      </c>
      <c r="N13" s="458">
        <v>-10633</v>
      </c>
      <c r="O13" s="163"/>
      <c r="P13" s="333"/>
      <c r="U13" s="279"/>
    </row>
    <row r="14" spans="1:21" ht="15.75">
      <c r="A14" s="122" t="s">
        <v>249</v>
      </c>
      <c r="B14" s="65"/>
      <c r="C14" s="35" t="s">
        <v>41</v>
      </c>
      <c r="D14" s="461">
        <v>-23069</v>
      </c>
      <c r="E14" s="461">
        <v>-17394</v>
      </c>
      <c r="F14" s="461">
        <v>16279</v>
      </c>
      <c r="G14" s="461">
        <v>-2659</v>
      </c>
      <c r="H14" s="461">
        <v>3405</v>
      </c>
      <c r="I14" s="461">
        <v>6561</v>
      </c>
      <c r="J14" s="461">
        <v>1537</v>
      </c>
      <c r="K14" s="461">
        <v>1268</v>
      </c>
      <c r="L14" s="461">
        <v>-2151</v>
      </c>
      <c r="M14" s="461">
        <v>1261</v>
      </c>
      <c r="N14" s="458">
        <v>-158</v>
      </c>
      <c r="O14" s="163"/>
      <c r="P14" s="333"/>
      <c r="U14" s="279"/>
    </row>
    <row r="15" spans="1:21" ht="15.75">
      <c r="A15" s="122" t="s">
        <v>424</v>
      </c>
      <c r="B15" s="65"/>
      <c r="C15" s="147" t="s">
        <v>135</v>
      </c>
      <c r="D15" s="461" t="s">
        <v>562</v>
      </c>
      <c r="E15" s="461" t="s">
        <v>562</v>
      </c>
      <c r="F15" s="461" t="s">
        <v>562</v>
      </c>
      <c r="G15" s="461" t="s">
        <v>562</v>
      </c>
      <c r="H15" s="461" t="s">
        <v>562</v>
      </c>
      <c r="I15" s="461" t="s">
        <v>562</v>
      </c>
      <c r="J15" s="461" t="s">
        <v>562</v>
      </c>
      <c r="K15" s="461" t="s">
        <v>562</v>
      </c>
      <c r="L15" s="461" t="s">
        <v>562</v>
      </c>
      <c r="M15" s="461" t="s">
        <v>562</v>
      </c>
      <c r="N15" s="461" t="s">
        <v>562</v>
      </c>
      <c r="O15" s="163"/>
      <c r="P15" s="333"/>
      <c r="U15" s="279"/>
    </row>
    <row r="16" spans="1:21" ht="15.75">
      <c r="A16" s="122" t="s">
        <v>250</v>
      </c>
      <c r="B16" s="65"/>
      <c r="C16" s="41" t="s">
        <v>102</v>
      </c>
      <c r="D16" s="462"/>
      <c r="E16" s="462">
        <v>-17929</v>
      </c>
      <c r="F16" s="462">
        <v>15950</v>
      </c>
      <c r="G16" s="463"/>
      <c r="H16" s="463"/>
      <c r="I16" s="463"/>
      <c r="J16" s="463"/>
      <c r="K16" s="463"/>
      <c r="L16" s="463"/>
      <c r="M16" s="463"/>
      <c r="N16" s="463"/>
      <c r="O16" s="384" t="s">
        <v>601</v>
      </c>
      <c r="P16" s="333"/>
      <c r="U16" s="279"/>
    </row>
    <row r="17" spans="1:21" ht="15.75">
      <c r="A17" s="122" t="s">
        <v>251</v>
      </c>
      <c r="B17" s="65"/>
      <c r="C17" s="41" t="s">
        <v>103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164"/>
      <c r="P17" s="333"/>
      <c r="U17" s="279"/>
    </row>
    <row r="18" spans="1:21" ht="15.75">
      <c r="A18" s="122"/>
      <c r="B18" s="65"/>
      <c r="C18" s="41"/>
      <c r="D18" s="464"/>
      <c r="E18" s="465"/>
      <c r="F18" s="465"/>
      <c r="G18" s="465"/>
      <c r="H18" s="465"/>
      <c r="I18" s="465"/>
      <c r="J18" s="465"/>
      <c r="K18" s="465"/>
      <c r="L18" s="465"/>
      <c r="M18" s="465"/>
      <c r="N18" s="466"/>
      <c r="O18" s="163"/>
      <c r="P18" s="333"/>
      <c r="U18" s="279"/>
    </row>
    <row r="19" spans="1:21" ht="15.75">
      <c r="A19" s="122" t="s">
        <v>252</v>
      </c>
      <c r="B19" s="65"/>
      <c r="C19" s="35" t="s">
        <v>172</v>
      </c>
      <c r="D19" s="167" t="s">
        <v>559</v>
      </c>
      <c r="E19" s="167" t="s">
        <v>559</v>
      </c>
      <c r="F19" s="167" t="s">
        <v>559</v>
      </c>
      <c r="G19" s="167" t="s">
        <v>559</v>
      </c>
      <c r="H19" s="167" t="s">
        <v>559</v>
      </c>
      <c r="I19" s="167" t="s">
        <v>559</v>
      </c>
      <c r="J19" s="167" t="s">
        <v>559</v>
      </c>
      <c r="K19" s="167" t="s">
        <v>559</v>
      </c>
      <c r="L19" s="167" t="s">
        <v>559</v>
      </c>
      <c r="M19" s="167" t="s">
        <v>559</v>
      </c>
      <c r="N19" s="458" t="s">
        <v>559</v>
      </c>
      <c r="O19" s="163"/>
      <c r="P19" s="333"/>
      <c r="U19" s="279"/>
    </row>
    <row r="20" spans="1:21" ht="15.75">
      <c r="A20" s="122" t="s">
        <v>253</v>
      </c>
      <c r="B20" s="146"/>
      <c r="C20" s="41" t="s">
        <v>102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164"/>
      <c r="P20" s="333"/>
      <c r="U20" s="279"/>
    </row>
    <row r="21" spans="1:21" ht="15.75">
      <c r="A21" s="122" t="s">
        <v>254</v>
      </c>
      <c r="B21" s="146"/>
      <c r="C21" s="41" t="s">
        <v>103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2"/>
      <c r="O21" s="164"/>
      <c r="P21" s="333"/>
      <c r="U21" s="279"/>
    </row>
    <row r="22" spans="1:21" ht="15.75">
      <c r="A22" s="122"/>
      <c r="B22" s="146"/>
      <c r="C22" s="35"/>
      <c r="D22" s="464"/>
      <c r="E22" s="465"/>
      <c r="F22" s="465"/>
      <c r="G22" s="465"/>
      <c r="H22" s="465"/>
      <c r="I22" s="465"/>
      <c r="J22" s="465"/>
      <c r="K22" s="465"/>
      <c r="L22" s="465"/>
      <c r="M22" s="465"/>
      <c r="N22" s="466"/>
      <c r="O22" s="163"/>
      <c r="P22" s="333"/>
      <c r="U22" s="279"/>
    </row>
    <row r="23" spans="1:21" ht="15.75">
      <c r="A23" s="122" t="s">
        <v>255</v>
      </c>
      <c r="B23" s="146"/>
      <c r="C23" s="35" t="s">
        <v>69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262</v>
      </c>
      <c r="K23" s="167">
        <v>202</v>
      </c>
      <c r="L23" s="167">
        <v>-461</v>
      </c>
      <c r="M23" s="167">
        <v>463</v>
      </c>
      <c r="N23" s="458">
        <v>-255</v>
      </c>
      <c r="O23" s="163"/>
      <c r="P23" s="333"/>
      <c r="U23" s="279"/>
    </row>
    <row r="24" spans="1:21" ht="15.75">
      <c r="A24" s="122"/>
      <c r="B24" s="146"/>
      <c r="C24" s="35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6"/>
      <c r="O24" s="163"/>
      <c r="P24" s="333"/>
      <c r="U24" s="279"/>
    </row>
    <row r="25" spans="1:21" ht="15.75">
      <c r="A25" s="122" t="s">
        <v>256</v>
      </c>
      <c r="B25" s="146"/>
      <c r="C25" s="35" t="s">
        <v>64</v>
      </c>
      <c r="D25" s="461">
        <v>0</v>
      </c>
      <c r="E25" s="461">
        <v>0</v>
      </c>
      <c r="F25" s="461">
        <v>0</v>
      </c>
      <c r="G25" s="461">
        <v>0</v>
      </c>
      <c r="H25" s="461">
        <v>0</v>
      </c>
      <c r="I25" s="461">
        <v>0</v>
      </c>
      <c r="J25" s="461">
        <v>0</v>
      </c>
      <c r="K25" s="461">
        <v>-420</v>
      </c>
      <c r="L25" s="461">
        <v>1858</v>
      </c>
      <c r="M25" s="461">
        <v>2651</v>
      </c>
      <c r="N25" s="458">
        <v>3178</v>
      </c>
      <c r="O25" s="163"/>
      <c r="P25" s="333"/>
      <c r="U25" s="279"/>
    </row>
    <row r="26" spans="1:21" ht="15.75">
      <c r="A26" s="122" t="s">
        <v>257</v>
      </c>
      <c r="B26" s="146"/>
      <c r="C26" s="41" t="s">
        <v>102</v>
      </c>
      <c r="D26" s="463"/>
      <c r="E26" s="463"/>
      <c r="F26" s="463"/>
      <c r="G26" s="462"/>
      <c r="H26" s="463"/>
      <c r="I26" s="462"/>
      <c r="J26" s="462"/>
      <c r="K26" s="462">
        <v>-420</v>
      </c>
      <c r="L26" s="462">
        <v>1858</v>
      </c>
      <c r="M26" s="462">
        <v>2651</v>
      </c>
      <c r="N26" s="462">
        <v>3178</v>
      </c>
      <c r="O26" s="164"/>
      <c r="P26" s="333"/>
      <c r="U26" s="279"/>
    </row>
    <row r="27" spans="1:21" ht="15.75">
      <c r="A27" s="122" t="s">
        <v>258</v>
      </c>
      <c r="B27" s="146"/>
      <c r="C27" s="41" t="s">
        <v>103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2"/>
      <c r="O27" s="164"/>
      <c r="P27" s="333"/>
      <c r="U27" s="279"/>
    </row>
    <row r="28" spans="1:21" ht="15.75">
      <c r="A28" s="122" t="s">
        <v>259</v>
      </c>
      <c r="B28" s="65"/>
      <c r="C28" s="35" t="s">
        <v>63</v>
      </c>
      <c r="D28" s="459">
        <v>-3859</v>
      </c>
      <c r="E28" s="461">
        <v>-728</v>
      </c>
      <c r="F28" s="461">
        <v>7141</v>
      </c>
      <c r="G28" s="461">
        <v>-11685</v>
      </c>
      <c r="H28" s="461">
        <v>-11596</v>
      </c>
      <c r="I28" s="461">
        <v>-26759</v>
      </c>
      <c r="J28" s="461">
        <v>-25546</v>
      </c>
      <c r="K28" s="461">
        <v>-45764</v>
      </c>
      <c r="L28" s="461">
        <v>2810</v>
      </c>
      <c r="M28" s="461">
        <v>-35677</v>
      </c>
      <c r="N28" s="458">
        <v>-23068.615384615376</v>
      </c>
      <c r="O28" s="163"/>
      <c r="P28" s="333"/>
      <c r="U28" s="279"/>
    </row>
    <row r="29" spans="1:21" ht="15.75">
      <c r="A29" s="122" t="s">
        <v>260</v>
      </c>
      <c r="B29" s="65"/>
      <c r="C29" s="41" t="s">
        <v>102</v>
      </c>
      <c r="D29" s="463">
        <v>0</v>
      </c>
      <c r="E29" s="462">
        <v>0</v>
      </c>
      <c r="F29" s="462">
        <v>0</v>
      </c>
      <c r="G29" s="462">
        <v>0</v>
      </c>
      <c r="H29" s="462">
        <v>0</v>
      </c>
      <c r="I29" s="462">
        <v>0</v>
      </c>
      <c r="J29" s="462">
        <v>-54</v>
      </c>
      <c r="K29" s="462">
        <v>488</v>
      </c>
      <c r="L29" s="462">
        <v>-4440</v>
      </c>
      <c r="M29" s="462">
        <v>-4468</v>
      </c>
      <c r="N29" s="462">
        <v>-9910</v>
      </c>
      <c r="O29" s="425" t="s">
        <v>569</v>
      </c>
      <c r="P29" s="333"/>
      <c r="U29" s="279"/>
    </row>
    <row r="30" spans="1:21" ht="15.75">
      <c r="A30" s="122" t="s">
        <v>261</v>
      </c>
      <c r="B30" s="65"/>
      <c r="C30" s="41" t="s">
        <v>103</v>
      </c>
      <c r="D30" s="463">
        <v>0</v>
      </c>
      <c r="E30" s="462">
        <v>0</v>
      </c>
      <c r="F30" s="462">
        <v>0</v>
      </c>
      <c r="G30" s="462">
        <v>0</v>
      </c>
      <c r="H30" s="462">
        <v>0</v>
      </c>
      <c r="I30" s="462">
        <v>-10219</v>
      </c>
      <c r="J30" s="462">
        <v>-38961</v>
      </c>
      <c r="K30" s="462">
        <v>-31927</v>
      </c>
      <c r="L30" s="462">
        <v>1175</v>
      </c>
      <c r="M30" s="462">
        <v>-25503</v>
      </c>
      <c r="N30" s="462">
        <v>-10923</v>
      </c>
      <c r="O30" s="425" t="s">
        <v>570</v>
      </c>
      <c r="P30" s="333"/>
      <c r="U30" s="279"/>
    </row>
    <row r="31" spans="1:21" ht="15.75">
      <c r="A31" s="122"/>
      <c r="B31" s="146"/>
      <c r="C31" s="35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6"/>
      <c r="O31" s="163"/>
      <c r="P31" s="333"/>
      <c r="U31" s="279"/>
    </row>
    <row r="32" spans="1:21" ht="15.75">
      <c r="A32" s="122" t="s">
        <v>503</v>
      </c>
      <c r="B32" s="146"/>
      <c r="C32" s="35" t="s">
        <v>123</v>
      </c>
      <c r="D32" s="167" t="s">
        <v>559</v>
      </c>
      <c r="E32" s="167" t="s">
        <v>559</v>
      </c>
      <c r="F32" s="167" t="s">
        <v>559</v>
      </c>
      <c r="G32" s="167" t="s">
        <v>559</v>
      </c>
      <c r="H32" s="167" t="s">
        <v>559</v>
      </c>
      <c r="I32" s="167" t="s">
        <v>559</v>
      </c>
      <c r="J32" s="167" t="s">
        <v>559</v>
      </c>
      <c r="K32" s="167" t="s">
        <v>559</v>
      </c>
      <c r="L32" s="167" t="s">
        <v>559</v>
      </c>
      <c r="M32" s="167" t="s">
        <v>559</v>
      </c>
      <c r="N32" s="468" t="s">
        <v>559</v>
      </c>
      <c r="O32" s="163"/>
      <c r="P32" s="333"/>
      <c r="U32" s="279"/>
    </row>
    <row r="33" spans="1:21" ht="15.75">
      <c r="A33" s="122" t="s">
        <v>425</v>
      </c>
      <c r="B33" s="65"/>
      <c r="C33" s="35" t="s">
        <v>497</v>
      </c>
      <c r="D33" s="167" t="s">
        <v>559</v>
      </c>
      <c r="E33" s="167" t="s">
        <v>559</v>
      </c>
      <c r="F33" s="167" t="s">
        <v>559</v>
      </c>
      <c r="G33" s="167" t="s">
        <v>559</v>
      </c>
      <c r="H33" s="167" t="s">
        <v>559</v>
      </c>
      <c r="I33" s="167" t="s">
        <v>559</v>
      </c>
      <c r="J33" s="167" t="s">
        <v>559</v>
      </c>
      <c r="K33" s="167" t="s">
        <v>559</v>
      </c>
      <c r="L33" s="167" t="s">
        <v>559</v>
      </c>
      <c r="M33" s="167" t="s">
        <v>559</v>
      </c>
      <c r="N33" s="458" t="s">
        <v>559</v>
      </c>
      <c r="O33" s="163"/>
      <c r="P33" s="333"/>
      <c r="U33" s="279"/>
    </row>
    <row r="34" spans="1:21" ht="15.75">
      <c r="A34" s="122" t="s">
        <v>426</v>
      </c>
      <c r="B34" s="146"/>
      <c r="C34" s="41" t="s">
        <v>102</v>
      </c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164"/>
      <c r="P34" s="333"/>
      <c r="U34" s="279"/>
    </row>
    <row r="35" spans="1:21" ht="15.75">
      <c r="A35" s="122" t="s">
        <v>427</v>
      </c>
      <c r="B35" s="146"/>
      <c r="C35" s="41" t="s">
        <v>103</v>
      </c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164"/>
      <c r="P35" s="333"/>
      <c r="U35" s="279"/>
    </row>
    <row r="36" spans="1:21" ht="15.75">
      <c r="A36" s="122"/>
      <c r="B36" s="148"/>
      <c r="C36" s="35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6"/>
      <c r="O36" s="163"/>
      <c r="P36" s="333"/>
      <c r="U36" s="279"/>
    </row>
    <row r="37" spans="1:21" ht="15.75">
      <c r="A37" s="122" t="s">
        <v>262</v>
      </c>
      <c r="B37" s="65"/>
      <c r="C37" s="35" t="s">
        <v>65</v>
      </c>
      <c r="D37" s="458">
        <v>27095</v>
      </c>
      <c r="E37" s="458">
        <v>12705</v>
      </c>
      <c r="F37" s="458">
        <v>6153</v>
      </c>
      <c r="G37" s="458">
        <v>4501</v>
      </c>
      <c r="H37" s="458">
        <v>4120</v>
      </c>
      <c r="I37" s="458">
        <v>5852</v>
      </c>
      <c r="J37" s="458">
        <v>42618</v>
      </c>
      <c r="K37" s="458">
        <v>15944</v>
      </c>
      <c r="L37" s="458">
        <v>11798</v>
      </c>
      <c r="M37" s="458">
        <v>4201</v>
      </c>
      <c r="N37" s="458">
        <v>4617</v>
      </c>
      <c r="O37" s="163"/>
      <c r="P37" s="333"/>
      <c r="U37" s="279"/>
    </row>
    <row r="38" spans="1:21" ht="15.75">
      <c r="A38" s="122" t="s">
        <v>263</v>
      </c>
      <c r="B38" s="65"/>
      <c r="C38" s="41" t="s">
        <v>102</v>
      </c>
      <c r="D38" s="463"/>
      <c r="E38" s="462"/>
      <c r="F38" s="462"/>
      <c r="G38" s="462"/>
      <c r="H38" s="462"/>
      <c r="I38" s="462"/>
      <c r="J38" s="462">
        <v>4028</v>
      </c>
      <c r="K38" s="462">
        <v>9289</v>
      </c>
      <c r="L38" s="462"/>
      <c r="M38" s="462"/>
      <c r="N38" s="462"/>
      <c r="O38" s="384" t="s">
        <v>587</v>
      </c>
      <c r="P38" s="333"/>
      <c r="U38" s="279"/>
    </row>
    <row r="39" spans="1:21" ht="15.75">
      <c r="A39" s="122" t="s">
        <v>264</v>
      </c>
      <c r="B39" s="65"/>
      <c r="C39" s="41" t="s">
        <v>103</v>
      </c>
      <c r="D39" s="463"/>
      <c r="E39" s="463"/>
      <c r="F39" s="463"/>
      <c r="G39" s="463"/>
      <c r="H39" s="463"/>
      <c r="I39" s="463"/>
      <c r="J39" s="463">
        <v>30266</v>
      </c>
      <c r="K39" s="463"/>
      <c r="L39" s="463">
        <v>7870</v>
      </c>
      <c r="M39" s="463"/>
      <c r="N39" s="463"/>
      <c r="O39" s="384" t="s">
        <v>602</v>
      </c>
      <c r="P39" s="333"/>
      <c r="U39" s="279"/>
    </row>
    <row r="40" spans="1:21" ht="15.75">
      <c r="A40" s="122" t="s">
        <v>265</v>
      </c>
      <c r="B40" s="65"/>
      <c r="C40" s="41" t="s">
        <v>104</v>
      </c>
      <c r="D40" s="462">
        <v>27095</v>
      </c>
      <c r="E40" s="462">
        <v>12705</v>
      </c>
      <c r="F40" s="462">
        <v>6153</v>
      </c>
      <c r="G40" s="462">
        <v>4501</v>
      </c>
      <c r="H40" s="462">
        <v>4120</v>
      </c>
      <c r="I40" s="462">
        <v>5852</v>
      </c>
      <c r="J40" s="462">
        <v>8324</v>
      </c>
      <c r="K40" s="462">
        <v>6655</v>
      </c>
      <c r="L40" s="462">
        <v>3928</v>
      </c>
      <c r="M40" s="462">
        <v>4201</v>
      </c>
      <c r="N40" s="462">
        <v>4617</v>
      </c>
      <c r="O40" s="384" t="s">
        <v>603</v>
      </c>
      <c r="P40" s="333"/>
      <c r="U40" s="279"/>
    </row>
    <row r="41" spans="1:21" ht="16.5" thickBot="1">
      <c r="A41" s="106"/>
      <c r="B41" s="65"/>
      <c r="C41" s="35"/>
      <c r="D41" s="469"/>
      <c r="E41" s="470"/>
      <c r="F41" s="470"/>
      <c r="G41" s="470"/>
      <c r="H41" s="470"/>
      <c r="I41" s="470"/>
      <c r="J41" s="470"/>
      <c r="K41" s="470"/>
      <c r="L41" s="470"/>
      <c r="M41" s="470"/>
      <c r="N41" s="466"/>
      <c r="O41" s="162"/>
      <c r="P41" s="333"/>
      <c r="U41" s="279"/>
    </row>
    <row r="42" spans="1:21" ht="17.25" thickBot="1" thickTop="1">
      <c r="A42" s="122" t="s">
        <v>266</v>
      </c>
      <c r="B42" s="65"/>
      <c r="C42" s="123" t="s">
        <v>60</v>
      </c>
      <c r="D42" s="471">
        <f>D8+D11+D23+D25+D28+D37</f>
        <v>10640</v>
      </c>
      <c r="E42" s="471">
        <f aca="true" t="shared" si="0" ref="E42:N42">E8+E11+E23+E25+E28+E37</f>
        <v>29958</v>
      </c>
      <c r="F42" s="471">
        <f t="shared" si="0"/>
        <v>-985</v>
      </c>
      <c r="G42" s="471">
        <f t="shared" si="0"/>
        <v>-30413</v>
      </c>
      <c r="H42" s="471">
        <f t="shared" si="0"/>
        <v>978</v>
      </c>
      <c r="I42" s="471">
        <f t="shared" si="0"/>
        <v>-35172</v>
      </c>
      <c r="J42" s="471">
        <f t="shared" si="0"/>
        <v>17712</v>
      </c>
      <c r="K42" s="471">
        <f t="shared" si="0"/>
        <v>-147809</v>
      </c>
      <c r="L42" s="471">
        <f t="shared" si="0"/>
        <v>-24324</v>
      </c>
      <c r="M42" s="471">
        <f t="shared" si="0"/>
        <v>-52580</v>
      </c>
      <c r="N42" s="471">
        <f t="shared" si="0"/>
        <v>-113888.61538461538</v>
      </c>
      <c r="O42" s="165"/>
      <c r="P42" s="332"/>
      <c r="U42" s="279"/>
    </row>
    <row r="43" spans="1:17" ht="16.5" thickTop="1">
      <c r="A43" s="106"/>
      <c r="B43" s="65"/>
      <c r="C43" s="150" t="s">
        <v>42</v>
      </c>
      <c r="D43" s="308"/>
      <c r="E43" s="308"/>
      <c r="F43" s="308"/>
      <c r="G43" s="308"/>
      <c r="H43" s="308"/>
      <c r="I43" s="308"/>
      <c r="J43" s="308"/>
      <c r="K43" s="352"/>
      <c r="L43" s="352"/>
      <c r="M43" s="352"/>
      <c r="N43" s="345"/>
      <c r="O43" s="352"/>
      <c r="P43" s="333"/>
      <c r="Q43" s="279"/>
    </row>
    <row r="44" spans="1:17" ht="9" customHeight="1">
      <c r="A44" s="106"/>
      <c r="B44" s="65"/>
      <c r="C44" s="182"/>
      <c r="D44" s="354"/>
      <c r="E44" s="354"/>
      <c r="F44" s="354"/>
      <c r="G44" s="354"/>
      <c r="H44" s="354"/>
      <c r="I44" s="354"/>
      <c r="J44" s="354"/>
      <c r="K44" s="352"/>
      <c r="L44" s="352"/>
      <c r="M44" s="352"/>
      <c r="N44" s="352"/>
      <c r="O44" s="352"/>
      <c r="P44" s="333"/>
      <c r="Q44" s="279"/>
    </row>
    <row r="45" spans="1:256" s="337" customFormat="1" ht="15.75">
      <c r="A45" s="183"/>
      <c r="B45" s="183"/>
      <c r="C45" s="183" t="s">
        <v>138</v>
      </c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3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  <c r="FF45" s="336"/>
      <c r="FG45" s="336"/>
      <c r="FH45" s="336"/>
      <c r="FI45" s="336"/>
      <c r="FJ45" s="336"/>
      <c r="FK45" s="336"/>
      <c r="FL45" s="336"/>
      <c r="FM45" s="336"/>
      <c r="FN45" s="336"/>
      <c r="FO45" s="336"/>
      <c r="FP45" s="336"/>
      <c r="FQ45" s="336"/>
      <c r="FR45" s="336"/>
      <c r="FS45" s="336"/>
      <c r="FT45" s="336"/>
      <c r="FU45" s="336"/>
      <c r="FV45" s="336"/>
      <c r="FW45" s="336"/>
      <c r="FX45" s="336"/>
      <c r="FY45" s="336"/>
      <c r="FZ45" s="336"/>
      <c r="GA45" s="336"/>
      <c r="GB45" s="336"/>
      <c r="GC45" s="336"/>
      <c r="GD45" s="336"/>
      <c r="GE45" s="336"/>
      <c r="GF45" s="336"/>
      <c r="GG45" s="336"/>
      <c r="GH45" s="336"/>
      <c r="GI45" s="336"/>
      <c r="GJ45" s="336"/>
      <c r="GK45" s="336"/>
      <c r="GL45" s="336"/>
      <c r="GM45" s="336"/>
      <c r="GN45" s="336"/>
      <c r="GO45" s="336"/>
      <c r="GP45" s="336"/>
      <c r="GQ45" s="336"/>
      <c r="GR45" s="336"/>
      <c r="GS45" s="336"/>
      <c r="GT45" s="336"/>
      <c r="GU45" s="336"/>
      <c r="GV45" s="336"/>
      <c r="GW45" s="336"/>
      <c r="GX45" s="336"/>
      <c r="GY45" s="336"/>
      <c r="GZ45" s="336"/>
      <c r="HA45" s="336"/>
      <c r="HB45" s="336"/>
      <c r="HC45" s="336"/>
      <c r="HD45" s="336"/>
      <c r="HE45" s="336"/>
      <c r="HF45" s="336"/>
      <c r="HG45" s="336"/>
      <c r="HH45" s="336"/>
      <c r="HI45" s="336"/>
      <c r="HJ45" s="336"/>
      <c r="HK45" s="336"/>
      <c r="HL45" s="336"/>
      <c r="HM45" s="336"/>
      <c r="HN45" s="336"/>
      <c r="HO45" s="336"/>
      <c r="HP45" s="336"/>
      <c r="HQ45" s="336"/>
      <c r="HR45" s="336"/>
      <c r="HS45" s="336"/>
      <c r="HT45" s="336"/>
      <c r="HU45" s="336"/>
      <c r="HV45" s="336"/>
      <c r="HW45" s="336"/>
      <c r="HX45" s="336"/>
      <c r="HY45" s="336"/>
      <c r="HZ45" s="336"/>
      <c r="IA45" s="336"/>
      <c r="IB45" s="336"/>
      <c r="IC45" s="336"/>
      <c r="ID45" s="336"/>
      <c r="IE45" s="336"/>
      <c r="IF45" s="336"/>
      <c r="IG45" s="336"/>
      <c r="IH45" s="336"/>
      <c r="II45" s="336"/>
      <c r="IJ45" s="336"/>
      <c r="IK45" s="336"/>
      <c r="IL45" s="336"/>
      <c r="IM45" s="336"/>
      <c r="IN45" s="336"/>
      <c r="IO45" s="336"/>
      <c r="IP45" s="336"/>
      <c r="IQ45" s="336"/>
      <c r="IR45" s="336"/>
      <c r="IS45" s="336"/>
      <c r="IT45" s="336"/>
      <c r="IU45" s="336"/>
      <c r="IV45" s="336"/>
    </row>
    <row r="46" spans="1:17" ht="15.75">
      <c r="A46" s="106"/>
      <c r="B46" s="65"/>
      <c r="C46" s="52" t="s">
        <v>141</v>
      </c>
      <c r="D46" s="253"/>
      <c r="E46" s="253"/>
      <c r="F46" s="253"/>
      <c r="G46" s="253"/>
      <c r="H46" s="253"/>
      <c r="I46" s="253"/>
      <c r="J46" s="253"/>
      <c r="K46" s="352"/>
      <c r="L46" s="352"/>
      <c r="M46" s="352"/>
      <c r="N46" s="352"/>
      <c r="O46" s="352"/>
      <c r="P46" s="333"/>
      <c r="Q46" s="279"/>
    </row>
    <row r="47" spans="1:18" ht="12" customHeight="1" thickBot="1">
      <c r="A47" s="115"/>
      <c r="B47" s="139"/>
      <c r="C47" s="57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0"/>
      <c r="R47" s="279"/>
    </row>
    <row r="48" spans="1:18" ht="16.5" thickTop="1">
      <c r="A48" s="118"/>
      <c r="B48" s="119"/>
      <c r="C48" s="58"/>
      <c r="R48" s="279"/>
    </row>
    <row r="49" spans="1:3" ht="15">
      <c r="A49" s="118"/>
      <c r="B49" s="25"/>
      <c r="C49" s="58"/>
    </row>
    <row r="50" spans="1:16" ht="15" customHeight="1">
      <c r="A50" s="118"/>
      <c r="B50" s="247" t="s">
        <v>190</v>
      </c>
      <c r="C50" s="240"/>
      <c r="D50" s="490" t="str">
        <f>IF(COUNTA(D8:N8,D11:N15,D19:N19,D23:N23,D25:N25,D28:N28,D32:N33,D37:N37,D42:N42)/154*100=100,"OK - Table 2C is fully completed","WARNING - Table 2C is not fully completed, please fill in figure, L, M or 0")</f>
        <v>OK - Table 2C is fully completed</v>
      </c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344"/>
      <c r="P50" s="296"/>
    </row>
    <row r="51" spans="1:16" ht="15.75">
      <c r="A51" s="118"/>
      <c r="B51" s="229" t="s">
        <v>191</v>
      </c>
      <c r="C51" s="117"/>
      <c r="D51" s="243"/>
      <c r="E51" s="243"/>
      <c r="F51" s="243"/>
      <c r="G51" s="243"/>
      <c r="H51" s="243"/>
      <c r="I51" s="243"/>
      <c r="J51" s="243"/>
      <c r="K51" s="89"/>
      <c r="L51" s="89"/>
      <c r="M51" s="89"/>
      <c r="N51" s="89"/>
      <c r="O51" s="312"/>
      <c r="P51" s="297"/>
    </row>
    <row r="52" spans="1:16" ht="23.25">
      <c r="A52" s="118"/>
      <c r="B52" s="241"/>
      <c r="C52" s="242" t="s">
        <v>507</v>
      </c>
      <c r="D52" s="287">
        <f aca="true" t="shared" si="1" ref="D52:N52">IF(D42="M",0,D42)-IF(D8="M",0,D8)-IF(D11="M",0,D11)-IF(D19="M",0,D19)-IF(D23="M",0,D23)-IF(D25="M",0,D25)-IF(D28="M",0,D28)-IF(D32="M",0,D32)-IF(D33="M",0,D33)-IF(D37="M",0,D37)</f>
        <v>0</v>
      </c>
      <c r="E52" s="287">
        <f t="shared" si="1"/>
        <v>0</v>
      </c>
      <c r="F52" s="287">
        <f t="shared" si="1"/>
        <v>0</v>
      </c>
      <c r="G52" s="287">
        <f t="shared" si="1"/>
        <v>0</v>
      </c>
      <c r="H52" s="287">
        <f t="shared" si="1"/>
        <v>0</v>
      </c>
      <c r="I52" s="287">
        <f t="shared" si="1"/>
        <v>0</v>
      </c>
      <c r="J52" s="287">
        <f t="shared" si="1"/>
        <v>0</v>
      </c>
      <c r="K52" s="287">
        <f t="shared" si="1"/>
        <v>0</v>
      </c>
      <c r="L52" s="287">
        <f t="shared" si="1"/>
        <v>0</v>
      </c>
      <c r="M52" s="287">
        <f t="shared" si="1"/>
        <v>0</v>
      </c>
      <c r="N52" s="287">
        <f t="shared" si="1"/>
        <v>0</v>
      </c>
      <c r="O52" s="312"/>
      <c r="P52" s="297"/>
    </row>
    <row r="53" spans="1:16" ht="15.75">
      <c r="A53" s="118"/>
      <c r="B53" s="241"/>
      <c r="C53" s="242" t="s">
        <v>508</v>
      </c>
      <c r="D53" s="287">
        <f>IF(D11="M",0,D11)-IF(D12="M",0,D12)-IF(D13="M",0,D13)-IF(D14="M",0,D14)</f>
        <v>0</v>
      </c>
      <c r="E53" s="287">
        <f aca="true" t="shared" si="2" ref="E53:J53">IF(E11="M",0,E11)-IF(E12="M",0,E12)-IF(E13="M",0,E13)-IF(E14="M",0,E14)</f>
        <v>0</v>
      </c>
      <c r="F53" s="287">
        <f t="shared" si="2"/>
        <v>0</v>
      </c>
      <c r="G53" s="287">
        <f t="shared" si="2"/>
        <v>0</v>
      </c>
      <c r="H53" s="287">
        <f t="shared" si="2"/>
        <v>0</v>
      </c>
      <c r="I53" s="287">
        <f t="shared" si="2"/>
        <v>0</v>
      </c>
      <c r="J53" s="287">
        <f t="shared" si="2"/>
        <v>0</v>
      </c>
      <c r="K53" s="287">
        <f>IF(K11="M",0,K11)-IF(K12="M",0,K12)-IF(K13="M",0,K13)-IF(K14="M",0,K14)</f>
        <v>0</v>
      </c>
      <c r="L53" s="287">
        <f>IF(L11="M",0,L11)-IF(L12="M",0,L12)-IF(L13="M",0,L13)-IF(L14="M",0,L14)</f>
        <v>0</v>
      </c>
      <c r="M53" s="287">
        <f>IF(M11="M",0,M11)-IF(M12="M",0,M12)-IF(M13="M",0,M13)-IF(M14="M",0,M14)</f>
        <v>0</v>
      </c>
      <c r="N53" s="287">
        <f>IF(N11="M",0,N11)-IF(N12="M",0,N12)-IF(N13="M",0,N13)-IF(N14="M",0,N14)</f>
        <v>0</v>
      </c>
      <c r="O53" s="312"/>
      <c r="P53" s="297"/>
    </row>
    <row r="54" spans="1:16" ht="15.75">
      <c r="A54" s="118"/>
      <c r="B54" s="241"/>
      <c r="C54" s="242" t="s">
        <v>509</v>
      </c>
      <c r="D54" s="287">
        <f>D37-SUM(D38:D41)</f>
        <v>0</v>
      </c>
      <c r="E54" s="287">
        <f aca="true" t="shared" si="3" ref="E54:J54">E37-SUM(E38:E41)</f>
        <v>0</v>
      </c>
      <c r="F54" s="287">
        <f t="shared" si="3"/>
        <v>0</v>
      </c>
      <c r="G54" s="287">
        <f t="shared" si="3"/>
        <v>0</v>
      </c>
      <c r="H54" s="287">
        <f t="shared" si="3"/>
        <v>0</v>
      </c>
      <c r="I54" s="287">
        <f t="shared" si="3"/>
        <v>0</v>
      </c>
      <c r="J54" s="287">
        <f t="shared" si="3"/>
        <v>0</v>
      </c>
      <c r="K54" s="287">
        <f>K37-SUM(K38:K41)</f>
        <v>0</v>
      </c>
      <c r="L54" s="287">
        <f>L37-SUM(L38:L41)</f>
        <v>0</v>
      </c>
      <c r="M54" s="287">
        <f>M37-SUM(M38:M41)</f>
        <v>0</v>
      </c>
      <c r="N54" s="287">
        <f>N37-SUM(N38:N41)</f>
        <v>0</v>
      </c>
      <c r="O54" s="312"/>
      <c r="P54" s="297"/>
    </row>
    <row r="55" spans="1:16" ht="15.75">
      <c r="A55" s="118"/>
      <c r="B55" s="244" t="s">
        <v>466</v>
      </c>
      <c r="C55" s="242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312"/>
      <c r="P55" s="297"/>
    </row>
    <row r="56" spans="1:16" ht="15.75">
      <c r="A56" s="40"/>
      <c r="B56" s="245"/>
      <c r="C56" s="246" t="s">
        <v>510</v>
      </c>
      <c r="D56" s="286">
        <f>IF('Table 1'!E13="M",0,'Table 1'!E13)-IF('Table 2C'!D42="M",0,'Table 2C'!D42)</f>
        <v>0</v>
      </c>
      <c r="E56" s="286">
        <f>IF('Table 1'!F13="M",0,'Table 1'!F13)-IF('Table 2C'!E42="M",0,'Table 2C'!E42)</f>
        <v>0</v>
      </c>
      <c r="F56" s="286">
        <f>IF('Table 1'!G13="M",0,'Table 1'!G13)-IF('Table 2C'!F42="M",0,'Table 2C'!F42)</f>
        <v>0</v>
      </c>
      <c r="G56" s="286">
        <f>IF('Table 1'!H13="M",0,'Table 1'!H13)-IF('Table 2C'!G42="M",0,'Table 2C'!G42)</f>
        <v>0</v>
      </c>
      <c r="H56" s="286">
        <f>IF('Table 1'!I13="M",0,'Table 1'!I13)-IF('Table 2C'!H42="M",0,'Table 2C'!H42)</f>
        <v>0</v>
      </c>
      <c r="I56" s="286">
        <f>IF('Table 1'!J13="M",0,'Table 1'!J13)-IF('Table 2C'!I42="M",0,'Table 2C'!I42)</f>
        <v>0</v>
      </c>
      <c r="J56" s="286">
        <f>IF('Table 1'!K13="M",0,'Table 1'!K13)-IF('Table 2C'!J42="M",0,'Table 2C'!J42)</f>
        <v>0</v>
      </c>
      <c r="K56" s="286">
        <f>IF('Table 1'!L13="M",0,'Table 1'!L13)-IF('Table 2C'!K42="M",0,'Table 2C'!K42)</f>
        <v>0</v>
      </c>
      <c r="L56" s="286">
        <f>IF('Table 1'!M13="M",0,'Table 1'!M13)-IF('Table 2C'!L42="M",0,'Table 2C'!L42)</f>
        <v>0</v>
      </c>
      <c r="M56" s="286">
        <f>IF('Table 1'!N13="M",0,'Table 1'!N13)-IF('Table 2C'!M42="M",0,'Table 2C'!M42)</f>
        <v>0</v>
      </c>
      <c r="N56" s="286">
        <f>IF('Table 1'!O13="M",0,'Table 1'!O13)-IF('Table 2C'!N42="M",0,'Table 2C'!N42)</f>
        <v>0</v>
      </c>
      <c r="O56" s="346"/>
      <c r="P56" s="347"/>
    </row>
    <row r="57" ht="15">
      <c r="A57" s="345"/>
    </row>
    <row r="58" ht="15">
      <c r="A58" s="345"/>
    </row>
    <row r="59" ht="15">
      <c r="A59" s="345"/>
    </row>
    <row r="60" ht="15">
      <c r="A60" s="352"/>
    </row>
    <row r="61" ht="15">
      <c r="A61" s="352"/>
    </row>
  </sheetData>
  <sheetProtection password="CA3F" sheet="1" objects="1" scenarios="1" formatCells="0" insertRows="0"/>
  <mergeCells count="2">
    <mergeCell ref="D50:N50"/>
    <mergeCell ref="D4:N4"/>
  </mergeCells>
  <conditionalFormatting sqref="D50:N50">
    <cfRule type="cellIs" priority="1" dxfId="1" operator="notEqual" stopIfTrue="1">
      <formula>"OK - Table 2C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U61"/>
  <sheetViews>
    <sheetView showGridLines="0" defaultGridColor="0" zoomScale="70" zoomScaleNormal="70" colorId="22" workbookViewId="0" topLeftCell="I19">
      <selection activeCell="C1" sqref="C1"/>
    </sheetView>
  </sheetViews>
  <sheetFormatPr defaultColWidth="9.77734375" defaultRowHeight="15"/>
  <cols>
    <col min="1" max="1" width="9.3359375" style="300" hidden="1" customWidth="1"/>
    <col min="2" max="2" width="3.77734375" style="178" customWidth="1"/>
    <col min="3" max="3" width="67.4453125" style="341" customWidth="1"/>
    <col min="4" max="10" width="10.99609375" style="178" customWidth="1"/>
    <col min="11" max="13" width="10.77734375" style="178" customWidth="1"/>
    <col min="14" max="14" width="10.6640625" style="178" customWidth="1"/>
    <col min="15" max="15" width="72.77734375" style="178" customWidth="1"/>
    <col min="16" max="16" width="5.3359375" style="178" customWidth="1"/>
    <col min="17" max="17" width="0.9921875" style="178" customWidth="1"/>
    <col min="18" max="18" width="0.55078125" style="178" customWidth="1"/>
    <col min="19" max="19" width="9.77734375" style="178" customWidth="1"/>
    <col min="20" max="20" width="40.77734375" style="178" customWidth="1"/>
    <col min="21" max="16384" width="9.77734375" style="178" customWidth="1"/>
  </cols>
  <sheetData>
    <row r="1" spans="1:18" ht="18">
      <c r="A1" s="38"/>
      <c r="B1" s="119"/>
      <c r="C1" s="49" t="s">
        <v>494</v>
      </c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  <c r="R1" s="279"/>
    </row>
    <row r="2" spans="1:17" ht="11.25" customHeight="1" thickBot="1">
      <c r="A2" s="38"/>
      <c r="B2" s="119"/>
      <c r="C2" s="50"/>
      <c r="D2" s="27"/>
      <c r="E2" s="27"/>
      <c r="F2" s="27"/>
      <c r="G2" s="27"/>
      <c r="H2" s="27"/>
      <c r="I2" s="27"/>
      <c r="J2" s="27"/>
      <c r="K2" s="25"/>
      <c r="L2" s="25"/>
      <c r="M2" s="25"/>
      <c r="N2" s="25"/>
      <c r="Q2" s="279"/>
    </row>
    <row r="3" spans="1:17" ht="16.5" thickTop="1">
      <c r="A3" s="120"/>
      <c r="B3" s="121"/>
      <c r="C3" s="51"/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356"/>
      <c r="P3" s="323"/>
      <c r="Q3" s="279"/>
    </row>
    <row r="4" spans="1:21" ht="15.75">
      <c r="A4" s="122"/>
      <c r="B4" s="65"/>
      <c r="C4" s="303" t="str">
        <f>'Cover page'!E13</f>
        <v>Member state: Hungary</v>
      </c>
      <c r="D4" s="487" t="s">
        <v>2</v>
      </c>
      <c r="E4" s="488"/>
      <c r="F4" s="488"/>
      <c r="G4" s="488"/>
      <c r="H4" s="488"/>
      <c r="I4" s="488"/>
      <c r="J4" s="488"/>
      <c r="K4" s="488"/>
      <c r="L4" s="488"/>
      <c r="M4" s="488"/>
      <c r="N4" s="489"/>
      <c r="O4" s="348"/>
      <c r="P4" s="357"/>
      <c r="U4" s="279"/>
    </row>
    <row r="5" spans="1:21" ht="15.75">
      <c r="A5" s="122" t="s">
        <v>244</v>
      </c>
      <c r="B5" s="65"/>
      <c r="C5" s="304" t="s">
        <v>101</v>
      </c>
      <c r="D5" s="30">
        <f>'Table 1'!E5</f>
        <v>1995</v>
      </c>
      <c r="E5" s="30">
        <f>'Table 1'!F5</f>
        <v>1996</v>
      </c>
      <c r="F5" s="30">
        <f>'Table 1'!G5</f>
        <v>1997</v>
      </c>
      <c r="G5" s="30">
        <f>'Table 1'!H5</f>
        <v>1998</v>
      </c>
      <c r="H5" s="30">
        <f>'Table 1'!I5</f>
        <v>1999</v>
      </c>
      <c r="I5" s="30">
        <f>'Table 1'!J5</f>
        <v>2000</v>
      </c>
      <c r="J5" s="30">
        <f>'Table 1'!K5</f>
        <v>2001</v>
      </c>
      <c r="K5" s="30">
        <f>'Table 1'!L5</f>
        <v>2002</v>
      </c>
      <c r="L5" s="30">
        <f>'Table 1'!M5</f>
        <v>2003</v>
      </c>
      <c r="M5" s="30">
        <f>'Table 1'!N5</f>
        <v>2004</v>
      </c>
      <c r="N5" s="30">
        <f>'Table 1'!O5</f>
        <v>2005</v>
      </c>
      <c r="O5" s="349"/>
      <c r="P5" s="357"/>
      <c r="U5" s="279"/>
    </row>
    <row r="6" spans="1:21" ht="15.75">
      <c r="A6" s="122"/>
      <c r="B6" s="65"/>
      <c r="C6" s="303" t="str">
        <f>'Cover page'!E14</f>
        <v>Date: 04/16/2010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349"/>
      <c r="P6" s="357"/>
      <c r="U6" s="279"/>
    </row>
    <row r="7" spans="1:21" ht="10.5" customHeight="1" thickBot="1">
      <c r="A7" s="122"/>
      <c r="B7" s="65"/>
      <c r="C7" s="181"/>
      <c r="D7" s="32"/>
      <c r="E7" s="32"/>
      <c r="F7" s="32"/>
      <c r="G7" s="32"/>
      <c r="H7" s="32"/>
      <c r="I7" s="32"/>
      <c r="J7" s="32"/>
      <c r="K7" s="32"/>
      <c r="L7" s="32"/>
      <c r="M7" s="32"/>
      <c r="N7" s="31"/>
      <c r="O7" s="306"/>
      <c r="P7" s="357"/>
      <c r="U7" s="279"/>
    </row>
    <row r="8" spans="1:21" ht="17.25" thickBot="1" thickTop="1">
      <c r="A8" s="122" t="s">
        <v>267</v>
      </c>
      <c r="B8" s="65"/>
      <c r="C8" s="145" t="s">
        <v>68</v>
      </c>
      <c r="D8" s="472">
        <v>-41263</v>
      </c>
      <c r="E8" s="453">
        <v>-69663</v>
      </c>
      <c r="F8" s="453">
        <v>-50533</v>
      </c>
      <c r="G8" s="453">
        <v>-90775</v>
      </c>
      <c r="H8" s="453">
        <v>-46567</v>
      </c>
      <c r="I8" s="453">
        <v>-81396.79999999993</v>
      </c>
      <c r="J8" s="453">
        <v>-28811.1</v>
      </c>
      <c r="K8" s="473">
        <v>-100857</v>
      </c>
      <c r="L8" s="453">
        <v>-348968</v>
      </c>
      <c r="M8" s="453">
        <v>-423903</v>
      </c>
      <c r="N8" s="453">
        <v>-468807</v>
      </c>
      <c r="O8" s="190"/>
      <c r="P8" s="332"/>
      <c r="U8" s="279"/>
    </row>
    <row r="9" spans="1:21" ht="16.5" thickTop="1">
      <c r="A9" s="122"/>
      <c r="B9" s="65"/>
      <c r="C9" s="54" t="s">
        <v>129</v>
      </c>
      <c r="D9" s="454" t="s">
        <v>561</v>
      </c>
      <c r="E9" s="454" t="s">
        <v>561</v>
      </c>
      <c r="F9" s="454" t="s">
        <v>561</v>
      </c>
      <c r="G9" s="454" t="s">
        <v>561</v>
      </c>
      <c r="H9" s="454" t="s">
        <v>561</v>
      </c>
      <c r="I9" s="454" t="s">
        <v>561</v>
      </c>
      <c r="J9" s="454" t="s">
        <v>561</v>
      </c>
      <c r="K9" s="454" t="s">
        <v>561</v>
      </c>
      <c r="L9" s="454" t="s">
        <v>561</v>
      </c>
      <c r="M9" s="454" t="s">
        <v>561</v>
      </c>
      <c r="N9" s="455" t="s">
        <v>561</v>
      </c>
      <c r="O9" s="193"/>
      <c r="P9" s="333"/>
      <c r="U9" s="279"/>
    </row>
    <row r="10" spans="1:21" ht="11.25" customHeight="1">
      <c r="A10" s="122"/>
      <c r="B10" s="65"/>
      <c r="C10" s="54"/>
      <c r="D10" s="456"/>
      <c r="E10" s="457"/>
      <c r="F10" s="457"/>
      <c r="G10" s="457"/>
      <c r="H10" s="457"/>
      <c r="I10" s="457"/>
      <c r="J10" s="457"/>
      <c r="K10" s="457"/>
      <c r="L10" s="457"/>
      <c r="M10" s="457"/>
      <c r="N10" s="171"/>
      <c r="O10" s="194"/>
      <c r="P10" s="333"/>
      <c r="U10" s="279"/>
    </row>
    <row r="11" spans="1:21" ht="15.75">
      <c r="A11" s="122" t="s">
        <v>268</v>
      </c>
      <c r="B11" s="146"/>
      <c r="C11" s="35" t="s">
        <v>142</v>
      </c>
      <c r="D11" s="458">
        <v>-624</v>
      </c>
      <c r="E11" s="458">
        <v>162</v>
      </c>
      <c r="F11" s="458">
        <v>-10259</v>
      </c>
      <c r="G11" s="458">
        <v>1726</v>
      </c>
      <c r="H11" s="458">
        <v>-63750</v>
      </c>
      <c r="I11" s="458">
        <v>-9639.203</v>
      </c>
      <c r="J11" s="458">
        <v>-308.9</v>
      </c>
      <c r="K11" s="474">
        <v>479</v>
      </c>
      <c r="L11" s="458">
        <v>758</v>
      </c>
      <c r="M11" s="458">
        <v>716</v>
      </c>
      <c r="N11" s="458">
        <v>1138</v>
      </c>
      <c r="O11" s="195"/>
      <c r="P11" s="333"/>
      <c r="U11" s="279"/>
    </row>
    <row r="12" spans="1:21" ht="15.75">
      <c r="A12" s="122" t="s">
        <v>269</v>
      </c>
      <c r="B12" s="65"/>
      <c r="C12" s="35" t="s">
        <v>71</v>
      </c>
      <c r="D12" s="459">
        <v>265</v>
      </c>
      <c r="E12" s="459">
        <v>568</v>
      </c>
      <c r="F12" s="459">
        <v>-1131</v>
      </c>
      <c r="G12" s="459">
        <v>4437</v>
      </c>
      <c r="H12" s="459">
        <v>2942</v>
      </c>
      <c r="I12" s="459">
        <v>-9639.203</v>
      </c>
      <c r="J12" s="459">
        <v>-308.9</v>
      </c>
      <c r="K12" s="475">
        <v>479</v>
      </c>
      <c r="L12" s="458">
        <v>779</v>
      </c>
      <c r="M12" s="459">
        <v>740</v>
      </c>
      <c r="N12" s="458">
        <v>1145</v>
      </c>
      <c r="O12" s="163"/>
      <c r="P12" s="333"/>
      <c r="U12" s="279"/>
    </row>
    <row r="13" spans="1:21" ht="15.75">
      <c r="A13" s="122" t="s">
        <v>270</v>
      </c>
      <c r="B13" s="65"/>
      <c r="C13" s="35" t="s">
        <v>72</v>
      </c>
      <c r="D13" s="460">
        <v>410</v>
      </c>
      <c r="E13" s="460">
        <v>754</v>
      </c>
      <c r="F13" s="460">
        <v>-8200</v>
      </c>
      <c r="G13" s="460">
        <v>-2711</v>
      </c>
      <c r="H13" s="460">
        <v>-66692</v>
      </c>
      <c r="I13" s="460">
        <v>0</v>
      </c>
      <c r="J13" s="460">
        <v>0</v>
      </c>
      <c r="K13" s="474" t="s">
        <v>559</v>
      </c>
      <c r="L13" s="458">
        <v>-21</v>
      </c>
      <c r="M13" s="460">
        <v>-24</v>
      </c>
      <c r="N13" s="458">
        <v>-7</v>
      </c>
      <c r="O13" s="163"/>
      <c r="P13" s="333"/>
      <c r="U13" s="279"/>
    </row>
    <row r="14" spans="1:21" ht="15.75">
      <c r="A14" s="122" t="s">
        <v>271</v>
      </c>
      <c r="B14" s="65"/>
      <c r="C14" s="35" t="s">
        <v>41</v>
      </c>
      <c r="D14" s="461">
        <v>-1299</v>
      </c>
      <c r="E14" s="461">
        <v>-1160</v>
      </c>
      <c r="F14" s="461">
        <v>-928</v>
      </c>
      <c r="G14" s="461">
        <v>0</v>
      </c>
      <c r="H14" s="461">
        <v>0</v>
      </c>
      <c r="I14" s="461">
        <v>0</v>
      </c>
      <c r="J14" s="461">
        <v>0</v>
      </c>
      <c r="K14" s="474" t="s">
        <v>559</v>
      </c>
      <c r="L14" s="458" t="s">
        <v>559</v>
      </c>
      <c r="M14" s="461" t="s">
        <v>559</v>
      </c>
      <c r="N14" s="458" t="s">
        <v>559</v>
      </c>
      <c r="O14" s="163"/>
      <c r="P14" s="333"/>
      <c r="U14" s="279"/>
    </row>
    <row r="15" spans="1:21" ht="15.75">
      <c r="A15" s="122" t="s">
        <v>431</v>
      </c>
      <c r="B15" s="65"/>
      <c r="C15" s="147" t="s">
        <v>135</v>
      </c>
      <c r="D15" s="461" t="s">
        <v>562</v>
      </c>
      <c r="E15" s="461" t="s">
        <v>562</v>
      </c>
      <c r="F15" s="461" t="s">
        <v>562</v>
      </c>
      <c r="G15" s="461" t="s">
        <v>562</v>
      </c>
      <c r="H15" s="461" t="s">
        <v>562</v>
      </c>
      <c r="I15" s="461" t="s">
        <v>562</v>
      </c>
      <c r="J15" s="461" t="s">
        <v>562</v>
      </c>
      <c r="K15" s="461" t="s">
        <v>562</v>
      </c>
      <c r="L15" s="461" t="s">
        <v>562</v>
      </c>
      <c r="M15" s="461" t="s">
        <v>562</v>
      </c>
      <c r="N15" s="461" t="s">
        <v>562</v>
      </c>
      <c r="O15" s="163"/>
      <c r="P15" s="333"/>
      <c r="U15" s="279"/>
    </row>
    <row r="16" spans="1:21" ht="15.75">
      <c r="A16" s="122" t="s">
        <v>272</v>
      </c>
      <c r="B16" s="65"/>
      <c r="C16" s="41" t="s">
        <v>102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164"/>
      <c r="P16" s="333"/>
      <c r="U16" s="279"/>
    </row>
    <row r="17" spans="1:21" ht="15.75">
      <c r="A17" s="122" t="s">
        <v>273</v>
      </c>
      <c r="B17" s="65"/>
      <c r="C17" s="41" t="s">
        <v>103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164"/>
      <c r="P17" s="333"/>
      <c r="U17" s="279"/>
    </row>
    <row r="18" spans="1:21" ht="15.75">
      <c r="A18" s="122"/>
      <c r="B18" s="65"/>
      <c r="C18" s="41"/>
      <c r="D18" s="476"/>
      <c r="E18" s="477"/>
      <c r="F18" s="477"/>
      <c r="G18" s="477"/>
      <c r="H18" s="477"/>
      <c r="I18" s="477"/>
      <c r="J18" s="477"/>
      <c r="K18" s="477"/>
      <c r="L18" s="477"/>
      <c r="M18" s="465"/>
      <c r="N18" s="466"/>
      <c r="O18" s="163"/>
      <c r="P18" s="333"/>
      <c r="U18" s="279"/>
    </row>
    <row r="19" spans="1:21" ht="15.75">
      <c r="A19" s="122" t="s">
        <v>274</v>
      </c>
      <c r="B19" s="65"/>
      <c r="C19" s="35" t="s">
        <v>172</v>
      </c>
      <c r="D19" s="167" t="s">
        <v>559</v>
      </c>
      <c r="E19" s="167" t="s">
        <v>559</v>
      </c>
      <c r="F19" s="167" t="s">
        <v>559</v>
      </c>
      <c r="G19" s="167" t="s">
        <v>559</v>
      </c>
      <c r="H19" s="167" t="s">
        <v>559</v>
      </c>
      <c r="I19" s="167" t="s">
        <v>559</v>
      </c>
      <c r="J19" s="167" t="s">
        <v>559</v>
      </c>
      <c r="K19" s="474" t="s">
        <v>559</v>
      </c>
      <c r="L19" s="458" t="s">
        <v>559</v>
      </c>
      <c r="M19" s="167" t="s">
        <v>559</v>
      </c>
      <c r="N19" s="458" t="s">
        <v>559</v>
      </c>
      <c r="O19" s="163"/>
      <c r="P19" s="333"/>
      <c r="U19" s="279"/>
    </row>
    <row r="20" spans="1:21" ht="15.75">
      <c r="A20" s="122" t="s">
        <v>275</v>
      </c>
      <c r="B20" s="146"/>
      <c r="C20" s="41" t="s">
        <v>102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164"/>
      <c r="P20" s="333"/>
      <c r="U20" s="279"/>
    </row>
    <row r="21" spans="1:21" ht="15.75">
      <c r="A21" s="122" t="s">
        <v>276</v>
      </c>
      <c r="B21" s="146"/>
      <c r="C21" s="41" t="s">
        <v>103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2"/>
      <c r="O21" s="192"/>
      <c r="P21" s="333"/>
      <c r="U21" s="279"/>
    </row>
    <row r="22" spans="1:21" ht="15.75">
      <c r="A22" s="122"/>
      <c r="B22" s="146"/>
      <c r="C22" s="35"/>
      <c r="D22" s="476"/>
      <c r="E22" s="477"/>
      <c r="F22" s="477"/>
      <c r="G22" s="477"/>
      <c r="H22" s="477"/>
      <c r="I22" s="477"/>
      <c r="J22" s="477"/>
      <c r="K22" s="477"/>
      <c r="L22" s="477"/>
      <c r="M22" s="465"/>
      <c r="N22" s="466"/>
      <c r="O22" s="163"/>
      <c r="P22" s="333"/>
      <c r="U22" s="279"/>
    </row>
    <row r="23" spans="1:21" ht="15.75">
      <c r="A23" s="122" t="s">
        <v>277</v>
      </c>
      <c r="B23" s="146"/>
      <c r="C23" s="35" t="s">
        <v>69</v>
      </c>
      <c r="D23" s="459">
        <v>268</v>
      </c>
      <c r="E23" s="167">
        <v>0</v>
      </c>
      <c r="F23" s="459">
        <v>0</v>
      </c>
      <c r="G23" s="167">
        <v>0</v>
      </c>
      <c r="H23" s="167">
        <v>0</v>
      </c>
      <c r="I23" s="167">
        <v>0</v>
      </c>
      <c r="J23" s="167">
        <v>0</v>
      </c>
      <c r="K23" s="474">
        <v>0</v>
      </c>
      <c r="L23" s="458">
        <v>0</v>
      </c>
      <c r="M23" s="167">
        <v>0</v>
      </c>
      <c r="N23" s="458">
        <v>0</v>
      </c>
      <c r="O23" s="163"/>
      <c r="P23" s="333"/>
      <c r="U23" s="279"/>
    </row>
    <row r="24" spans="1:21" ht="15.75">
      <c r="A24" s="122"/>
      <c r="B24" s="146"/>
      <c r="C24" s="35"/>
      <c r="D24" s="476"/>
      <c r="E24" s="477"/>
      <c r="F24" s="477"/>
      <c r="G24" s="477"/>
      <c r="H24" s="477"/>
      <c r="I24" s="477"/>
      <c r="J24" s="477"/>
      <c r="K24" s="477"/>
      <c r="L24" s="477"/>
      <c r="M24" s="465"/>
      <c r="N24" s="466"/>
      <c r="O24" s="163"/>
      <c r="P24" s="333"/>
      <c r="U24" s="279"/>
    </row>
    <row r="25" spans="1:21" ht="15.75">
      <c r="A25" s="122" t="s">
        <v>278</v>
      </c>
      <c r="B25" s="146"/>
      <c r="C25" s="35" t="s">
        <v>64</v>
      </c>
      <c r="D25" s="461">
        <v>6503</v>
      </c>
      <c r="E25" s="461">
        <v>11354</v>
      </c>
      <c r="F25" s="461">
        <v>17989</v>
      </c>
      <c r="G25" s="461">
        <v>15246</v>
      </c>
      <c r="H25" s="461">
        <v>7361</v>
      </c>
      <c r="I25" s="461">
        <v>28140</v>
      </c>
      <c r="J25" s="461">
        <v>21217</v>
      </c>
      <c r="K25" s="474">
        <v>24572</v>
      </c>
      <c r="L25" s="458">
        <v>13979</v>
      </c>
      <c r="M25" s="461">
        <v>16801</v>
      </c>
      <c r="N25" s="458">
        <v>16731</v>
      </c>
      <c r="O25" s="163"/>
      <c r="P25" s="333"/>
      <c r="U25" s="279"/>
    </row>
    <row r="26" spans="1:21" ht="15.75">
      <c r="A26" s="122" t="s">
        <v>279</v>
      </c>
      <c r="B26" s="146"/>
      <c r="C26" s="41" t="s">
        <v>102</v>
      </c>
      <c r="D26" s="462">
        <v>0</v>
      </c>
      <c r="E26" s="478">
        <v>0</v>
      </c>
      <c r="F26" s="478">
        <v>0</v>
      </c>
      <c r="G26" s="478">
        <v>0</v>
      </c>
      <c r="H26" s="478">
        <v>0</v>
      </c>
      <c r="I26" s="478">
        <v>0</v>
      </c>
      <c r="J26" s="478">
        <v>-1</v>
      </c>
      <c r="K26" s="479">
        <v>-13</v>
      </c>
      <c r="L26" s="462">
        <v>-1</v>
      </c>
      <c r="M26" s="462">
        <v>1</v>
      </c>
      <c r="N26" s="462">
        <v>-4</v>
      </c>
      <c r="O26" s="384" t="s">
        <v>604</v>
      </c>
      <c r="P26" s="333"/>
      <c r="U26" s="279"/>
    </row>
    <row r="27" spans="1:21" ht="15.75">
      <c r="A27" s="122" t="s">
        <v>280</v>
      </c>
      <c r="B27" s="146"/>
      <c r="C27" s="41" t="s">
        <v>103</v>
      </c>
      <c r="D27" s="478">
        <v>6503</v>
      </c>
      <c r="E27" s="478">
        <v>11354</v>
      </c>
      <c r="F27" s="478">
        <v>17989</v>
      </c>
      <c r="G27" s="478">
        <v>15246</v>
      </c>
      <c r="H27" s="478">
        <v>7361</v>
      </c>
      <c r="I27" s="478">
        <v>28140</v>
      </c>
      <c r="J27" s="478">
        <v>21218</v>
      </c>
      <c r="K27" s="479">
        <v>24585</v>
      </c>
      <c r="L27" s="462">
        <v>13980</v>
      </c>
      <c r="M27" s="467">
        <v>16800</v>
      </c>
      <c r="N27" s="462">
        <v>16735</v>
      </c>
      <c r="O27" s="384" t="s">
        <v>605</v>
      </c>
      <c r="P27" s="333"/>
      <c r="U27" s="279"/>
    </row>
    <row r="28" spans="1:21" ht="15.75">
      <c r="A28" s="122" t="s">
        <v>281</v>
      </c>
      <c r="B28" s="65"/>
      <c r="C28" s="35" t="s">
        <v>63</v>
      </c>
      <c r="D28" s="461">
        <v>-6354</v>
      </c>
      <c r="E28" s="461">
        <v>-4991</v>
      </c>
      <c r="F28" s="461">
        <v>-2093</v>
      </c>
      <c r="G28" s="461">
        <v>-16089</v>
      </c>
      <c r="H28" s="461">
        <v>-6600</v>
      </c>
      <c r="I28" s="461">
        <v>5454</v>
      </c>
      <c r="J28" s="461">
        <v>-1721</v>
      </c>
      <c r="K28" s="474">
        <v>-4357</v>
      </c>
      <c r="L28" s="458">
        <v>-7013</v>
      </c>
      <c r="M28" s="461">
        <v>-4254</v>
      </c>
      <c r="N28" s="458">
        <v>-10288</v>
      </c>
      <c r="O28" s="163"/>
      <c r="P28" s="333"/>
      <c r="U28" s="279"/>
    </row>
    <row r="29" spans="1:21" ht="15.75">
      <c r="A29" s="122" t="s">
        <v>282</v>
      </c>
      <c r="B29" s="65"/>
      <c r="C29" s="41" t="s">
        <v>102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2"/>
      <c r="N29" s="462"/>
      <c r="O29" s="164"/>
      <c r="P29" s="333"/>
      <c r="U29" s="279"/>
    </row>
    <row r="30" spans="1:21" ht="15.75">
      <c r="A30" s="122" t="s">
        <v>283</v>
      </c>
      <c r="B30" s="65"/>
      <c r="C30" s="41" t="s">
        <v>103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2"/>
      <c r="N30" s="462"/>
      <c r="O30" s="164"/>
      <c r="P30" s="333"/>
      <c r="U30" s="279"/>
    </row>
    <row r="31" spans="1:21" ht="15.75">
      <c r="A31" s="122"/>
      <c r="B31" s="146"/>
      <c r="C31" s="35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6"/>
      <c r="O31" s="163"/>
      <c r="P31" s="333"/>
      <c r="U31" s="279"/>
    </row>
    <row r="32" spans="1:21" ht="15.75">
      <c r="A32" s="122" t="s">
        <v>504</v>
      </c>
      <c r="B32" s="146"/>
      <c r="C32" s="35" t="s">
        <v>124</v>
      </c>
      <c r="D32" s="167" t="s">
        <v>559</v>
      </c>
      <c r="E32" s="167" t="s">
        <v>559</v>
      </c>
      <c r="F32" s="167" t="s">
        <v>559</v>
      </c>
      <c r="G32" s="167" t="s">
        <v>559</v>
      </c>
      <c r="H32" s="167" t="s">
        <v>559</v>
      </c>
      <c r="I32" s="167" t="s">
        <v>559</v>
      </c>
      <c r="J32" s="167" t="s">
        <v>559</v>
      </c>
      <c r="K32" s="167" t="s">
        <v>559</v>
      </c>
      <c r="L32" s="167" t="s">
        <v>559</v>
      </c>
      <c r="M32" s="167" t="s">
        <v>559</v>
      </c>
      <c r="N32" s="468" t="s">
        <v>559</v>
      </c>
      <c r="O32" s="163"/>
      <c r="P32" s="333"/>
      <c r="U32" s="279"/>
    </row>
    <row r="33" spans="1:21" ht="15.75">
      <c r="A33" s="122" t="s">
        <v>428</v>
      </c>
      <c r="B33" s="65"/>
      <c r="C33" s="35" t="s">
        <v>496</v>
      </c>
      <c r="D33" s="167" t="s">
        <v>559</v>
      </c>
      <c r="E33" s="167" t="s">
        <v>559</v>
      </c>
      <c r="F33" s="167" t="s">
        <v>559</v>
      </c>
      <c r="G33" s="167" t="s">
        <v>559</v>
      </c>
      <c r="H33" s="167" t="s">
        <v>559</v>
      </c>
      <c r="I33" s="167" t="s">
        <v>559</v>
      </c>
      <c r="J33" s="167" t="s">
        <v>559</v>
      </c>
      <c r="K33" s="474" t="s">
        <v>559</v>
      </c>
      <c r="L33" s="458" t="s">
        <v>559</v>
      </c>
      <c r="M33" s="167" t="s">
        <v>559</v>
      </c>
      <c r="N33" s="458" t="s">
        <v>559</v>
      </c>
      <c r="O33" s="163"/>
      <c r="P33" s="333"/>
      <c r="U33" s="279"/>
    </row>
    <row r="34" spans="1:21" ht="15.75">
      <c r="A34" s="122" t="s">
        <v>429</v>
      </c>
      <c r="B34" s="146"/>
      <c r="C34" s="41" t="s">
        <v>102</v>
      </c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164"/>
      <c r="P34" s="333"/>
      <c r="U34" s="279"/>
    </row>
    <row r="35" spans="1:21" ht="15.75">
      <c r="A35" s="122" t="s">
        <v>430</v>
      </c>
      <c r="B35" s="146"/>
      <c r="C35" s="41" t="s">
        <v>103</v>
      </c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164"/>
      <c r="P35" s="333"/>
      <c r="U35" s="279"/>
    </row>
    <row r="36" spans="1:21" ht="15.75">
      <c r="A36" s="122"/>
      <c r="B36" s="148"/>
      <c r="C36" s="35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6"/>
      <c r="O36" s="163"/>
      <c r="P36" s="333"/>
      <c r="U36" s="279"/>
    </row>
    <row r="37" spans="1:21" ht="15.75">
      <c r="A37" s="122" t="s">
        <v>284</v>
      </c>
      <c r="B37" s="65"/>
      <c r="C37" s="35" t="s">
        <v>65</v>
      </c>
      <c r="D37" s="458">
        <v>41584</v>
      </c>
      <c r="E37" s="458">
        <v>104730</v>
      </c>
      <c r="F37" s="458">
        <v>53616</v>
      </c>
      <c r="G37" s="458">
        <v>54470</v>
      </c>
      <c r="H37" s="458">
        <v>90775</v>
      </c>
      <c r="I37" s="458">
        <v>42905</v>
      </c>
      <c r="J37" s="458">
        <v>80113</v>
      </c>
      <c r="K37" s="474">
        <v>28811</v>
      </c>
      <c r="L37" s="458">
        <v>99389</v>
      </c>
      <c r="M37" s="458">
        <v>348968</v>
      </c>
      <c r="N37" s="458">
        <v>423903</v>
      </c>
      <c r="O37" s="163"/>
      <c r="P37" s="333"/>
      <c r="U37" s="279"/>
    </row>
    <row r="38" spans="1:21" ht="15.75">
      <c r="A38" s="122" t="s">
        <v>285</v>
      </c>
      <c r="B38" s="65"/>
      <c r="C38" s="41" t="s">
        <v>102</v>
      </c>
      <c r="D38" s="462">
        <v>41584</v>
      </c>
      <c r="E38" s="462">
        <v>104730</v>
      </c>
      <c r="F38" s="462">
        <v>53616</v>
      </c>
      <c r="G38" s="462">
        <v>54470</v>
      </c>
      <c r="H38" s="462">
        <v>90775</v>
      </c>
      <c r="I38" s="462">
        <v>42905</v>
      </c>
      <c r="J38" s="462">
        <v>80113</v>
      </c>
      <c r="K38" s="479">
        <v>28811</v>
      </c>
      <c r="L38" s="462">
        <v>99389</v>
      </c>
      <c r="M38" s="462">
        <v>348968</v>
      </c>
      <c r="N38" s="462">
        <v>423903</v>
      </c>
      <c r="O38" s="384" t="s">
        <v>606</v>
      </c>
      <c r="P38" s="333"/>
      <c r="U38" s="279"/>
    </row>
    <row r="39" spans="1:21" ht="15.75">
      <c r="A39" s="122" t="s">
        <v>286</v>
      </c>
      <c r="B39" s="65"/>
      <c r="C39" s="41" t="s">
        <v>103</v>
      </c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164"/>
      <c r="P39" s="333"/>
      <c r="U39" s="279"/>
    </row>
    <row r="40" spans="1:21" ht="15.75">
      <c r="A40" s="122" t="s">
        <v>287</v>
      </c>
      <c r="B40" s="65"/>
      <c r="C40" s="41" t="s">
        <v>104</v>
      </c>
      <c r="D40" s="463"/>
      <c r="E40" s="463"/>
      <c r="F40" s="463"/>
      <c r="G40" s="463"/>
      <c r="H40" s="463"/>
      <c r="I40" s="463"/>
      <c r="J40" s="463"/>
      <c r="K40" s="463"/>
      <c r="L40" s="463"/>
      <c r="M40" s="462"/>
      <c r="N40" s="462"/>
      <c r="O40" s="164"/>
      <c r="P40" s="333"/>
      <c r="U40" s="279"/>
    </row>
    <row r="41" spans="1:21" ht="16.5" thickBot="1">
      <c r="A41" s="106"/>
      <c r="B41" s="146"/>
      <c r="C41" s="124"/>
      <c r="D41" s="464"/>
      <c r="E41" s="465"/>
      <c r="F41" s="465"/>
      <c r="G41" s="465"/>
      <c r="H41" s="465"/>
      <c r="I41" s="465"/>
      <c r="J41" s="465"/>
      <c r="K41" s="465"/>
      <c r="L41" s="465"/>
      <c r="M41" s="470"/>
      <c r="N41" s="466"/>
      <c r="O41" s="163"/>
      <c r="P41" s="333"/>
      <c r="U41" s="279"/>
    </row>
    <row r="42" spans="1:21" ht="17.25" thickBot="1" thickTop="1">
      <c r="A42" s="122" t="s">
        <v>288</v>
      </c>
      <c r="B42" s="122"/>
      <c r="C42" s="123" t="s">
        <v>61</v>
      </c>
      <c r="D42" s="453">
        <f>D8+D11+D23+D25+D28+D37</f>
        <v>114</v>
      </c>
      <c r="E42" s="453">
        <f aca="true" t="shared" si="0" ref="E42:N42">E8+E11+E23+E25+E28+E37</f>
        <v>41592</v>
      </c>
      <c r="F42" s="453">
        <f t="shared" si="0"/>
        <v>8720</v>
      </c>
      <c r="G42" s="453">
        <f t="shared" si="0"/>
        <v>-35422</v>
      </c>
      <c r="H42" s="453">
        <f t="shared" si="0"/>
        <v>-18781</v>
      </c>
      <c r="I42" s="453">
        <f t="shared" si="0"/>
        <v>-14537.002999999924</v>
      </c>
      <c r="J42" s="453">
        <f t="shared" si="0"/>
        <v>70489</v>
      </c>
      <c r="K42" s="453">
        <f t="shared" si="0"/>
        <v>-51352</v>
      </c>
      <c r="L42" s="453">
        <f t="shared" si="0"/>
        <v>-241855</v>
      </c>
      <c r="M42" s="453">
        <f t="shared" si="0"/>
        <v>-61672</v>
      </c>
      <c r="N42" s="453">
        <f t="shared" si="0"/>
        <v>-37323</v>
      </c>
      <c r="O42" s="191"/>
      <c r="P42" s="332"/>
      <c r="U42" s="279"/>
    </row>
    <row r="43" spans="1:17" ht="16.5" thickTop="1">
      <c r="A43" s="106"/>
      <c r="B43" s="65"/>
      <c r="C43" s="55" t="s">
        <v>42</v>
      </c>
      <c r="D43" s="358"/>
      <c r="E43" s="358"/>
      <c r="F43" s="358"/>
      <c r="G43" s="358"/>
      <c r="H43" s="358"/>
      <c r="I43" s="358"/>
      <c r="J43" s="358"/>
      <c r="K43" s="300"/>
      <c r="L43" s="300"/>
      <c r="M43" s="300"/>
      <c r="N43" s="318"/>
      <c r="O43" s="300"/>
      <c r="P43" s="333"/>
      <c r="Q43" s="279"/>
    </row>
    <row r="44" spans="1:17" ht="9" customHeight="1">
      <c r="A44" s="106"/>
      <c r="B44" s="65"/>
      <c r="C44" s="56"/>
      <c r="D44" s="359"/>
      <c r="E44" s="359"/>
      <c r="F44" s="359"/>
      <c r="G44" s="359"/>
      <c r="H44" s="359"/>
      <c r="I44" s="359"/>
      <c r="J44" s="359"/>
      <c r="K44" s="300"/>
      <c r="L44" s="300"/>
      <c r="M44" s="300"/>
      <c r="N44" s="300"/>
      <c r="O44" s="300"/>
      <c r="P44" s="333"/>
      <c r="Q44" s="279"/>
    </row>
    <row r="45" spans="1:17" s="337" customFormat="1" ht="15.75">
      <c r="A45" s="106"/>
      <c r="B45" s="65"/>
      <c r="C45" s="183" t="s">
        <v>138</v>
      </c>
      <c r="D45" s="279"/>
      <c r="E45" s="279"/>
      <c r="F45" s="279"/>
      <c r="G45" s="279"/>
      <c r="H45" s="279"/>
      <c r="I45" s="279"/>
      <c r="J45" s="279"/>
      <c r="K45" s="300"/>
      <c r="L45" s="300"/>
      <c r="M45" s="300"/>
      <c r="N45" s="300"/>
      <c r="O45" s="300"/>
      <c r="P45" s="333"/>
      <c r="Q45" s="279"/>
    </row>
    <row r="46" spans="1:17" ht="15.75">
      <c r="A46" s="106"/>
      <c r="B46" s="65"/>
      <c r="C46" s="52" t="s">
        <v>141</v>
      </c>
      <c r="D46" s="279"/>
      <c r="E46" s="279"/>
      <c r="F46" s="279"/>
      <c r="G46" s="279"/>
      <c r="H46" s="279"/>
      <c r="I46" s="279"/>
      <c r="J46" s="279"/>
      <c r="K46" s="300"/>
      <c r="L46" s="300"/>
      <c r="M46" s="300"/>
      <c r="N46" s="300"/>
      <c r="O46" s="300"/>
      <c r="P46" s="333"/>
      <c r="Q46" s="279"/>
    </row>
    <row r="47" spans="1:18" ht="12" customHeight="1" thickBot="1">
      <c r="A47" s="115"/>
      <c r="B47" s="139"/>
      <c r="C47" s="57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0"/>
      <c r="R47" s="279"/>
    </row>
    <row r="48" spans="1:18" ht="16.5" thickTop="1">
      <c r="A48" s="118"/>
      <c r="B48" s="119"/>
      <c r="C48" s="58"/>
      <c r="R48" s="279"/>
    </row>
    <row r="49" spans="1:3" ht="15">
      <c r="A49" s="118"/>
      <c r="B49" s="25"/>
      <c r="C49" s="58"/>
    </row>
    <row r="50" spans="1:16" ht="15" customHeight="1">
      <c r="A50" s="118"/>
      <c r="B50" s="247" t="s">
        <v>190</v>
      </c>
      <c r="C50" s="240"/>
      <c r="D50" s="490" t="str">
        <f>IF(COUNTA(D8:N8,D11:N15,D19:N19,D23:N23,D25:N25,D28:N28,D32:N33,D37:N37,D42:N42)/154*100=100,"OK - Table 2D is fully completed","WARNING - Table 2D is not fully completed, please fill in figure, L, M or 0")</f>
        <v>OK - Table 2D is fully completed</v>
      </c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344"/>
      <c r="P50" s="296"/>
    </row>
    <row r="51" spans="1:16" ht="15.75">
      <c r="A51" s="118"/>
      <c r="B51" s="229" t="s">
        <v>191</v>
      </c>
      <c r="C51" s="117"/>
      <c r="D51" s="243"/>
      <c r="E51" s="243"/>
      <c r="F51" s="243"/>
      <c r="G51" s="243"/>
      <c r="H51" s="243"/>
      <c r="I51" s="243"/>
      <c r="J51" s="243"/>
      <c r="K51" s="89"/>
      <c r="L51" s="89"/>
      <c r="M51" s="89"/>
      <c r="N51" s="89"/>
      <c r="O51" s="312"/>
      <c r="P51" s="297"/>
    </row>
    <row r="52" spans="1:16" ht="23.25">
      <c r="A52" s="118"/>
      <c r="B52" s="241"/>
      <c r="C52" s="242" t="s">
        <v>511</v>
      </c>
      <c r="D52" s="287">
        <f>IF(D42="M",0,D42)-IF(D8="M",0,D8)-IF(D11="M",0,D11)-IF(D19="M",0,D19)-IF(D23="M",0,D23)-IF(D25="M",0,D25)-IF(D28="M",0,D28)-IF(D32="M",0,D32)-IF(D33="M",0,D33)-IF(D37="M",0,D37)</f>
        <v>0</v>
      </c>
      <c r="E52" s="287">
        <f aca="true" t="shared" si="1" ref="E52:J52">IF(E42="M",0,E42)-IF(E8="M",0,E8)-IF(E11="M",0,E11)-IF(E19="M",0,E19)-IF(E23="M",0,E23)-IF(E25="M",0,E25)-IF(E28="M",0,E28)-IF(E32="M",0,E32)-IF(E33="M",0,E33)-IF(E37="M",0,E37)</f>
        <v>0</v>
      </c>
      <c r="F52" s="287">
        <f t="shared" si="1"/>
        <v>0</v>
      </c>
      <c r="G52" s="287">
        <f t="shared" si="1"/>
        <v>0</v>
      </c>
      <c r="H52" s="287">
        <f t="shared" si="1"/>
        <v>0</v>
      </c>
      <c r="I52" s="287">
        <f t="shared" si="1"/>
        <v>0</v>
      </c>
      <c r="J52" s="287">
        <f t="shared" si="1"/>
        <v>0</v>
      </c>
      <c r="K52" s="287">
        <f>IF(K42="M",0,K42)-IF(K8="M",0,K8)-IF(K11="M",0,K11)-IF(K19="M",0,K19)-IF(K23="M",0,K23)-IF(K25="M",0,K25)-IF(K28="M",0,K28)-IF(K32="M",0,K32)-IF(K33="M",0,K33)-IF(K37="M",0,K37)</f>
        <v>0</v>
      </c>
      <c r="L52" s="287">
        <f>IF(L42="M",0,L42)-IF(L8="M",0,L8)-IF(L11="M",0,L11)-IF(L19="M",0,L19)-IF(L23="M",0,L23)-IF(L25="M",0,L25)-IF(L28="M",0,L28)-IF(L32="M",0,L32)-IF(L33="M",0,L33)-IF(L37="M",0,L37)</f>
        <v>0</v>
      </c>
      <c r="M52" s="287">
        <f>IF(M42="M",0,M42)-IF(M8="M",0,M8)-IF(M11="M",0,M11)-IF(M19="M",0,M19)-IF(M23="M",0,M23)-IF(M25="M",0,M25)-IF(M28="M",0,M28)-IF(M32="M",0,M32)-IF(M33="M",0,M33)-IF(M37="M",0,M37)</f>
        <v>0</v>
      </c>
      <c r="N52" s="287">
        <f>IF(N42="M",0,N42)-IF(N8="M",0,N8)-IF(N11="M",0,N11)-IF(N19="M",0,N19)-IF(N23="M",0,N23)-IF(N25="M",0,N25)-IF(N28="M",0,N28)-IF(N32="M",0,N32)-IF(N33="M",0,N33)-IF(N37="M",0,N37)</f>
        <v>0</v>
      </c>
      <c r="O52" s="312"/>
      <c r="P52" s="297"/>
    </row>
    <row r="53" spans="1:16" ht="15.75">
      <c r="A53" s="118"/>
      <c r="B53" s="241"/>
      <c r="C53" s="242" t="s">
        <v>512</v>
      </c>
      <c r="D53" s="287">
        <f>IF(D11="M",0,D11)-IF(D12="M",0,D12)-IF(D13="M",0,D13)-IF(D14="M",0,D14)</f>
        <v>0</v>
      </c>
      <c r="E53" s="287">
        <f aca="true" t="shared" si="2" ref="E53:J53">IF(E11="M",0,E11)-IF(E12="M",0,E12)-IF(E13="M",0,E13)-IF(E14="M",0,E14)</f>
        <v>0</v>
      </c>
      <c r="F53" s="287">
        <f t="shared" si="2"/>
        <v>0</v>
      </c>
      <c r="G53" s="287">
        <f t="shared" si="2"/>
        <v>0</v>
      </c>
      <c r="H53" s="287">
        <f t="shared" si="2"/>
        <v>0</v>
      </c>
      <c r="I53" s="287">
        <f t="shared" si="2"/>
        <v>0</v>
      </c>
      <c r="J53" s="287">
        <f t="shared" si="2"/>
        <v>0</v>
      </c>
      <c r="K53" s="287">
        <f>IF(K11="M",0,K11)-IF(K12="M",0,K12)-IF(K13="M",0,K13)-IF(K14="M",0,K14)</f>
        <v>0</v>
      </c>
      <c r="L53" s="287">
        <f>IF(L11="M",0,L11)-IF(L12="M",0,L12)-IF(L13="M",0,L13)-IF(L14="M",0,L14)</f>
        <v>0</v>
      </c>
      <c r="M53" s="287">
        <f>IF(M11="M",0,M11)-IF(M12="M",0,M12)-IF(M13="M",0,M13)-IF(M14="M",0,M14)</f>
        <v>0</v>
      </c>
      <c r="N53" s="287">
        <f>IF(N11="M",0,N11)-IF(N12="M",0,N12)-IF(N13="M",0,N13)-IF(N14="M",0,N14)</f>
        <v>0</v>
      </c>
      <c r="O53" s="312"/>
      <c r="P53" s="297"/>
    </row>
    <row r="54" spans="1:16" ht="15.75">
      <c r="A54" s="118"/>
      <c r="B54" s="241"/>
      <c r="C54" s="242" t="s">
        <v>513</v>
      </c>
      <c r="D54" s="287">
        <f>D37-SUM(D38:D41)</f>
        <v>0</v>
      </c>
      <c r="E54" s="287">
        <f aca="true" t="shared" si="3" ref="E54:J54">E37-SUM(E38:E41)</f>
        <v>0</v>
      </c>
      <c r="F54" s="287">
        <f t="shared" si="3"/>
        <v>0</v>
      </c>
      <c r="G54" s="287">
        <f t="shared" si="3"/>
        <v>0</v>
      </c>
      <c r="H54" s="287">
        <f t="shared" si="3"/>
        <v>0</v>
      </c>
      <c r="I54" s="287">
        <f t="shared" si="3"/>
        <v>0</v>
      </c>
      <c r="J54" s="287">
        <f t="shared" si="3"/>
        <v>0</v>
      </c>
      <c r="K54" s="287">
        <f>K37-SUM(K38:K41)</f>
        <v>0</v>
      </c>
      <c r="L54" s="287">
        <f>L37-SUM(L38:L41)</f>
        <v>0</v>
      </c>
      <c r="M54" s="287">
        <f>M37-SUM(M38:M41)</f>
        <v>0</v>
      </c>
      <c r="N54" s="287">
        <f>N37-SUM(N38:N41)</f>
        <v>0</v>
      </c>
      <c r="O54" s="312"/>
      <c r="P54" s="297"/>
    </row>
    <row r="55" spans="1:16" ht="15.75">
      <c r="A55" s="118"/>
      <c r="B55" s="244" t="s">
        <v>466</v>
      </c>
      <c r="C55" s="242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312"/>
      <c r="P55" s="297"/>
    </row>
    <row r="56" spans="1:16" ht="15.75">
      <c r="A56" s="40"/>
      <c r="B56" s="245"/>
      <c r="C56" s="246" t="s">
        <v>514</v>
      </c>
      <c r="D56" s="286">
        <f>IF('Table 1'!E14="M",0,'Table 1'!E14)-IF('Table 2D'!D42="M",0,'Table 2D'!D42)</f>
        <v>0</v>
      </c>
      <c r="E56" s="286">
        <f>IF('Table 1'!F14="M",0,'Table 1'!F14)-IF('Table 2D'!E42="M",0,'Table 2D'!E42)</f>
        <v>0</v>
      </c>
      <c r="F56" s="286">
        <f>IF('Table 1'!G14="M",0,'Table 1'!G14)-IF('Table 2D'!F42="M",0,'Table 2D'!F42)</f>
        <v>0</v>
      </c>
      <c r="G56" s="286">
        <f>IF('Table 1'!H14="M",0,'Table 1'!H14)-IF('Table 2D'!G42="M",0,'Table 2D'!G42)</f>
        <v>0</v>
      </c>
      <c r="H56" s="286">
        <f>IF('Table 1'!I14="M",0,'Table 1'!I14)-IF('Table 2D'!H42="M",0,'Table 2D'!H42)</f>
        <v>0</v>
      </c>
      <c r="I56" s="286">
        <f>IF('Table 1'!J14="M",0,'Table 1'!J14)-IF('Table 2D'!I42="M",0,'Table 2D'!I42)</f>
        <v>0</v>
      </c>
      <c r="J56" s="286">
        <f>IF('Table 1'!K14="M",0,'Table 1'!K14)-IF('Table 2D'!J42="M",0,'Table 2D'!J42)</f>
        <v>0</v>
      </c>
      <c r="K56" s="286">
        <f>IF('Table 1'!L14="M",0,'Table 1'!L14)-IF('Table 2D'!K42="M",0,'Table 2D'!K42)</f>
        <v>0</v>
      </c>
      <c r="L56" s="286">
        <f>IF('Table 1'!M14="M",0,'Table 1'!M14)-IF('Table 2D'!L42="M",0,'Table 2D'!L42)</f>
        <v>0</v>
      </c>
      <c r="M56" s="286">
        <f>IF('Table 1'!N14="M",0,'Table 1'!N14)-IF('Table 2D'!M42="M",0,'Table 2D'!M42)</f>
        <v>0</v>
      </c>
      <c r="N56" s="286">
        <f>IF('Table 1'!O14="M",0,'Table 1'!O14)-IF('Table 2D'!N42="M",0,'Table 2D'!N42)</f>
        <v>0</v>
      </c>
      <c r="O56" s="346"/>
      <c r="P56" s="347"/>
    </row>
    <row r="57" ht="15">
      <c r="A57" s="345"/>
    </row>
    <row r="58" ht="15">
      <c r="A58" s="345"/>
    </row>
    <row r="59" ht="15">
      <c r="A59" s="345"/>
    </row>
    <row r="60" ht="15">
      <c r="A60" s="352"/>
    </row>
    <row r="61" ht="15">
      <c r="A61" s="352"/>
    </row>
  </sheetData>
  <sheetProtection password="CA3F" sheet="1" objects="1" scenarios="1" formatCells="0" insertRows="0"/>
  <mergeCells count="2">
    <mergeCell ref="D50:N50"/>
    <mergeCell ref="D4:N4"/>
  </mergeCells>
  <conditionalFormatting sqref="D50:N50">
    <cfRule type="cellIs" priority="1" dxfId="1" operator="notEqual" stopIfTrue="1">
      <formula>"OK - Table 2D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R71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16.99609375" style="300" hidden="1" customWidth="1"/>
    <col min="2" max="2" width="4.5546875" style="361" customWidth="1"/>
    <col min="3" max="3" width="68.4453125" style="361" customWidth="1"/>
    <col min="4" max="10" width="10.99609375" style="337" customWidth="1"/>
    <col min="11" max="13" width="10.77734375" style="337" customWidth="1"/>
    <col min="14" max="14" width="10.6640625" style="337" customWidth="1"/>
    <col min="15" max="15" width="87.5546875" style="337" customWidth="1"/>
    <col min="16" max="16" width="5.3359375" style="337" customWidth="1"/>
    <col min="17" max="17" width="0.9921875" style="337" customWidth="1"/>
    <col min="18" max="18" width="0.55078125" style="337" customWidth="1"/>
    <col min="19" max="19" width="9.77734375" style="337" customWidth="1"/>
    <col min="20" max="20" width="40.77734375" style="337" customWidth="1"/>
    <col min="21" max="16384" width="9.77734375" style="337" customWidth="1"/>
  </cols>
  <sheetData>
    <row r="1" spans="1:18" ht="9.75" customHeight="1">
      <c r="A1" s="40"/>
      <c r="B1" s="181"/>
      <c r="C1" s="207"/>
      <c r="D1" s="208"/>
      <c r="E1" s="208"/>
      <c r="F1" s="208"/>
      <c r="G1" s="208"/>
      <c r="H1" s="208"/>
      <c r="I1" s="208"/>
      <c r="J1" s="208"/>
      <c r="K1" s="118"/>
      <c r="L1" s="118"/>
      <c r="M1" s="118"/>
      <c r="N1" s="118"/>
      <c r="O1" s="352"/>
      <c r="P1" s="352"/>
      <c r="R1" s="279"/>
    </row>
    <row r="2" spans="1:18" ht="9.75" customHeight="1">
      <c r="A2" s="40"/>
      <c r="B2" s="181"/>
      <c r="C2" s="207"/>
      <c r="D2" s="208"/>
      <c r="E2" s="208"/>
      <c r="F2" s="208"/>
      <c r="G2" s="208"/>
      <c r="H2" s="208"/>
      <c r="I2" s="208"/>
      <c r="J2" s="208"/>
      <c r="K2" s="118"/>
      <c r="L2" s="118"/>
      <c r="M2" s="118"/>
      <c r="N2" s="118"/>
      <c r="O2" s="352"/>
      <c r="P2" s="352"/>
      <c r="R2" s="279"/>
    </row>
    <row r="3" spans="1:18" ht="18">
      <c r="A3" s="38"/>
      <c r="B3" s="210"/>
      <c r="C3" s="49" t="s">
        <v>77</v>
      </c>
      <c r="D3" s="24"/>
      <c r="E3" s="24"/>
      <c r="F3" s="24"/>
      <c r="G3" s="24"/>
      <c r="H3" s="24"/>
      <c r="I3" s="24"/>
      <c r="J3" s="24"/>
      <c r="K3" s="209"/>
      <c r="L3" s="209"/>
      <c r="M3" s="209"/>
      <c r="N3" s="209"/>
      <c r="R3" s="279"/>
    </row>
    <row r="4" spans="1:18" ht="16.5" thickBot="1">
      <c r="A4" s="38"/>
      <c r="B4" s="210"/>
      <c r="C4" s="210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R4" s="279"/>
    </row>
    <row r="5" spans="1:18" ht="16.5" thickTop="1">
      <c r="A5" s="120"/>
      <c r="B5" s="201"/>
      <c r="C5" s="51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22"/>
      <c r="P5" s="323"/>
      <c r="R5" s="279"/>
    </row>
    <row r="6" spans="1:16" ht="15.75">
      <c r="A6" s="122"/>
      <c r="B6" s="202"/>
      <c r="C6" s="303" t="str">
        <f>'Cover page'!E13</f>
        <v>Member state: Hungary</v>
      </c>
      <c r="D6" s="487" t="s">
        <v>2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325"/>
      <c r="P6" s="333"/>
    </row>
    <row r="7" spans="1:16" ht="15.75">
      <c r="A7" s="122"/>
      <c r="B7" s="202"/>
      <c r="C7" s="304" t="s">
        <v>101</v>
      </c>
      <c r="D7" s="30">
        <f>'Table 1'!E5</f>
        <v>1995</v>
      </c>
      <c r="E7" s="30">
        <f>'Table 1'!F5</f>
        <v>1996</v>
      </c>
      <c r="F7" s="30">
        <f>'Table 1'!G5</f>
        <v>1997</v>
      </c>
      <c r="G7" s="30">
        <f>'Table 1'!H5</f>
        <v>1998</v>
      </c>
      <c r="H7" s="30">
        <f>'Table 1'!I5</f>
        <v>1999</v>
      </c>
      <c r="I7" s="30">
        <f>'Table 1'!J5</f>
        <v>2000</v>
      </c>
      <c r="J7" s="30">
        <f>'Table 1'!K5</f>
        <v>2001</v>
      </c>
      <c r="K7" s="30">
        <f>'Table 1'!L5</f>
        <v>2002</v>
      </c>
      <c r="L7" s="30">
        <f>'Table 1'!M5</f>
        <v>2003</v>
      </c>
      <c r="M7" s="30">
        <f>'Table 1'!N5</f>
        <v>2004</v>
      </c>
      <c r="N7" s="30">
        <f>'Table 1'!O5</f>
        <v>2005</v>
      </c>
      <c r="O7" s="327"/>
      <c r="P7" s="333"/>
    </row>
    <row r="8" spans="1:16" ht="15.75">
      <c r="A8" s="122"/>
      <c r="B8" s="202"/>
      <c r="C8" s="303" t="str">
        <f>'Cover page'!E14</f>
        <v>Date: 04/16/2010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  <c r="O8" s="349"/>
      <c r="P8" s="333"/>
    </row>
    <row r="9" spans="1:16" ht="10.5" customHeight="1" thickBot="1">
      <c r="A9" s="122"/>
      <c r="B9" s="202"/>
      <c r="C9" s="53"/>
      <c r="D9" s="72"/>
      <c r="E9" s="72"/>
      <c r="F9" s="72"/>
      <c r="G9" s="72"/>
      <c r="H9" s="72"/>
      <c r="I9" s="72"/>
      <c r="J9" s="72"/>
      <c r="K9" s="72"/>
      <c r="L9" s="72"/>
      <c r="M9" s="72"/>
      <c r="N9" s="142"/>
      <c r="O9" s="362"/>
      <c r="P9" s="333"/>
    </row>
    <row r="10" spans="1:16" ht="16.5" customHeight="1" thickBot="1" thickTop="1">
      <c r="A10" s="106" t="s">
        <v>289</v>
      </c>
      <c r="B10" s="206"/>
      <c r="C10" s="123" t="s">
        <v>92</v>
      </c>
      <c r="D10" s="386">
        <v>499297</v>
      </c>
      <c r="E10" s="386">
        <v>308155</v>
      </c>
      <c r="F10" s="386">
        <v>517009</v>
      </c>
      <c r="G10" s="386">
        <v>817967.6090909091</v>
      </c>
      <c r="H10" s="386">
        <v>628451</v>
      </c>
      <c r="I10" s="386">
        <v>397412.0029999999</v>
      </c>
      <c r="J10" s="386">
        <v>619158</v>
      </c>
      <c r="K10" s="386">
        <v>1535748</v>
      </c>
      <c r="L10" s="386">
        <v>1360257</v>
      </c>
      <c r="M10" s="387">
        <v>1331289</v>
      </c>
      <c r="N10" s="387">
        <v>1737251.6153846155</v>
      </c>
      <c r="O10" s="165"/>
      <c r="P10" s="333"/>
    </row>
    <row r="11" spans="1:16" ht="6" customHeight="1" thickTop="1">
      <c r="A11" s="106"/>
      <c r="B11" s="202"/>
      <c r="C11" s="124"/>
      <c r="D11" s="161"/>
      <c r="E11" s="166"/>
      <c r="F11" s="166"/>
      <c r="G11" s="166"/>
      <c r="H11" s="166"/>
      <c r="I11" s="166"/>
      <c r="J11" s="166"/>
      <c r="K11" s="166"/>
      <c r="L11" s="166"/>
      <c r="M11" s="166"/>
      <c r="N11" s="162"/>
      <c r="O11" s="162"/>
      <c r="P11" s="333"/>
    </row>
    <row r="12" spans="1:16" s="298" customFormat="1" ht="16.5" customHeight="1">
      <c r="A12" s="106" t="s">
        <v>290</v>
      </c>
      <c r="B12" s="125"/>
      <c r="C12" s="126" t="s">
        <v>144</v>
      </c>
      <c r="D12" s="186">
        <f>D13+D14+D15+D22+D27</f>
        <v>374251</v>
      </c>
      <c r="E12" s="186">
        <f aca="true" t="shared" si="0" ref="E12:J12">E13+E14+E15+E22+E27</f>
        <v>-105474</v>
      </c>
      <c r="F12" s="186">
        <f t="shared" si="0"/>
        <v>-301960</v>
      </c>
      <c r="G12" s="186">
        <f t="shared" si="0"/>
        <v>-241554</v>
      </c>
      <c r="H12" s="186">
        <f t="shared" si="0"/>
        <v>-55228</v>
      </c>
      <c r="I12" s="186">
        <f t="shared" si="0"/>
        <v>-248475</v>
      </c>
      <c r="J12" s="186">
        <f t="shared" si="0"/>
        <v>447361</v>
      </c>
      <c r="K12" s="186">
        <f>K13+K14+K15+K22+K27</f>
        <v>-123027</v>
      </c>
      <c r="L12" s="186">
        <f>L13+L14+L15+L22+L27</f>
        <v>-86361</v>
      </c>
      <c r="M12" s="186">
        <f>M13+M14+M15+M22+M27</f>
        <v>409802</v>
      </c>
      <c r="N12" s="187">
        <f>N13+N14+N15+N22+N27</f>
        <v>-434432</v>
      </c>
      <c r="O12" s="169"/>
      <c r="P12" s="363"/>
    </row>
    <row r="13" spans="1:16" s="298" customFormat="1" ht="16.5" customHeight="1">
      <c r="A13" s="106" t="s">
        <v>291</v>
      </c>
      <c r="B13" s="203"/>
      <c r="C13" s="128" t="s">
        <v>85</v>
      </c>
      <c r="D13" s="388">
        <v>186475</v>
      </c>
      <c r="E13" s="388">
        <v>-163458</v>
      </c>
      <c r="F13" s="388">
        <v>-49228</v>
      </c>
      <c r="G13" s="389">
        <v>-143457</v>
      </c>
      <c r="H13" s="389">
        <v>175993</v>
      </c>
      <c r="I13" s="389">
        <v>-105264</v>
      </c>
      <c r="J13" s="389">
        <v>248436</v>
      </c>
      <c r="K13" s="389">
        <v>-307478</v>
      </c>
      <c r="L13" s="389">
        <v>21834</v>
      </c>
      <c r="M13" s="389">
        <v>225062</v>
      </c>
      <c r="N13" s="389">
        <v>-18622</v>
      </c>
      <c r="O13" s="169"/>
      <c r="P13" s="363"/>
    </row>
    <row r="14" spans="1:16" s="298" customFormat="1" ht="16.5" customHeight="1">
      <c r="A14" s="106" t="s">
        <v>292</v>
      </c>
      <c r="B14" s="203"/>
      <c r="C14" s="128" t="s">
        <v>94</v>
      </c>
      <c r="D14" s="388">
        <v>-2700</v>
      </c>
      <c r="E14" s="388">
        <v>0</v>
      </c>
      <c r="F14" s="388">
        <v>9275</v>
      </c>
      <c r="G14" s="389">
        <v>7237</v>
      </c>
      <c r="H14" s="389">
        <v>-134003</v>
      </c>
      <c r="I14" s="389">
        <v>-92787</v>
      </c>
      <c r="J14" s="389">
        <v>-47149</v>
      </c>
      <c r="K14" s="389">
        <v>-79351</v>
      </c>
      <c r="L14" s="389">
        <v>977</v>
      </c>
      <c r="M14" s="389">
        <v>-14569</v>
      </c>
      <c r="N14" s="389">
        <v>-18797</v>
      </c>
      <c r="O14" s="169"/>
      <c r="P14" s="363"/>
    </row>
    <row r="15" spans="1:16" s="298" customFormat="1" ht="16.5" customHeight="1">
      <c r="A15" s="106" t="s">
        <v>293</v>
      </c>
      <c r="B15" s="203"/>
      <c r="C15" s="128" t="s">
        <v>44</v>
      </c>
      <c r="D15" s="389">
        <v>-12813</v>
      </c>
      <c r="E15" s="389">
        <v>-6805</v>
      </c>
      <c r="F15" s="389">
        <v>47256</v>
      </c>
      <c r="G15" s="389">
        <v>-47523</v>
      </c>
      <c r="H15" s="389">
        <v>-6275</v>
      </c>
      <c r="I15" s="389">
        <v>-55780</v>
      </c>
      <c r="J15" s="389">
        <v>-19417</v>
      </c>
      <c r="K15" s="389">
        <v>-208.00000000000108</v>
      </c>
      <c r="L15" s="389">
        <v>-42252</v>
      </c>
      <c r="M15" s="389">
        <v>87070</v>
      </c>
      <c r="N15" s="389">
        <v>62292</v>
      </c>
      <c r="O15" s="169"/>
      <c r="P15" s="363"/>
    </row>
    <row r="16" spans="1:16" s="298" customFormat="1" ht="16.5" customHeight="1">
      <c r="A16" s="106" t="s">
        <v>294</v>
      </c>
      <c r="B16" s="203"/>
      <c r="C16" s="129" t="s">
        <v>133</v>
      </c>
      <c r="D16" s="388">
        <v>20000</v>
      </c>
      <c r="E16" s="388">
        <v>25000</v>
      </c>
      <c r="F16" s="388">
        <v>88000</v>
      </c>
      <c r="G16" s="389">
        <v>35000</v>
      </c>
      <c r="H16" s="389">
        <v>24186.99</v>
      </c>
      <c r="I16" s="389">
        <v>28084.88</v>
      </c>
      <c r="J16" s="389">
        <v>29937</v>
      </c>
      <c r="K16" s="389">
        <v>40642.324361000006</v>
      </c>
      <c r="L16" s="389">
        <v>36123.71335748001</v>
      </c>
      <c r="M16" s="389">
        <v>111700</v>
      </c>
      <c r="N16" s="389">
        <v>168200</v>
      </c>
      <c r="O16" s="169"/>
      <c r="P16" s="363"/>
    </row>
    <row r="17" spans="1:16" s="298" customFormat="1" ht="16.5" customHeight="1">
      <c r="A17" s="106" t="s">
        <v>295</v>
      </c>
      <c r="B17" s="203"/>
      <c r="C17" s="128" t="s">
        <v>134</v>
      </c>
      <c r="D17" s="388">
        <v>-32813</v>
      </c>
      <c r="E17" s="388">
        <v>-31805</v>
      </c>
      <c r="F17" s="388">
        <v>-40744</v>
      </c>
      <c r="G17" s="389">
        <v>-82523</v>
      </c>
      <c r="H17" s="389">
        <v>-30461.99</v>
      </c>
      <c r="I17" s="389">
        <v>-83864.88</v>
      </c>
      <c r="J17" s="389">
        <v>-49354</v>
      </c>
      <c r="K17" s="389">
        <v>-40850.324361000006</v>
      </c>
      <c r="L17" s="389">
        <v>-78375.71335748001</v>
      </c>
      <c r="M17" s="389">
        <v>-24630</v>
      </c>
      <c r="N17" s="389">
        <v>-105908</v>
      </c>
      <c r="O17" s="169"/>
      <c r="P17" s="363"/>
    </row>
    <row r="18" spans="1:16" s="298" customFormat="1" ht="16.5" customHeight="1">
      <c r="A18" s="106" t="s">
        <v>411</v>
      </c>
      <c r="B18" s="203"/>
      <c r="C18" s="129" t="s">
        <v>136</v>
      </c>
      <c r="D18" s="388">
        <v>1604</v>
      </c>
      <c r="E18" s="388">
        <v>-1222</v>
      </c>
      <c r="F18" s="388">
        <v>36201</v>
      </c>
      <c r="G18" s="389">
        <v>-35606</v>
      </c>
      <c r="H18" s="389">
        <v>-3555</v>
      </c>
      <c r="I18" s="389">
        <v>9773</v>
      </c>
      <c r="J18" s="389">
        <v>-5050</v>
      </c>
      <c r="K18" s="389">
        <v>4451</v>
      </c>
      <c r="L18" s="389">
        <v>2123</v>
      </c>
      <c r="M18" s="389">
        <v>78798</v>
      </c>
      <c r="N18" s="389">
        <v>-77739</v>
      </c>
      <c r="O18" s="169"/>
      <c r="P18" s="363"/>
    </row>
    <row r="19" spans="1:16" s="298" customFormat="1" ht="16.5" customHeight="1">
      <c r="A19" s="106" t="s">
        <v>412</v>
      </c>
      <c r="B19" s="203"/>
      <c r="C19" s="129" t="s">
        <v>130</v>
      </c>
      <c r="D19" s="388">
        <v>-14417</v>
      </c>
      <c r="E19" s="388">
        <v>-5583</v>
      </c>
      <c r="F19" s="388">
        <v>11055</v>
      </c>
      <c r="G19" s="389">
        <v>-11917</v>
      </c>
      <c r="H19" s="389">
        <v>-2720</v>
      </c>
      <c r="I19" s="389">
        <v>-65553</v>
      </c>
      <c r="J19" s="389">
        <v>-14367</v>
      </c>
      <c r="K19" s="389">
        <v>-4659</v>
      </c>
      <c r="L19" s="389">
        <v>-44375</v>
      </c>
      <c r="M19" s="389">
        <v>8272</v>
      </c>
      <c r="N19" s="389">
        <v>140031</v>
      </c>
      <c r="O19" s="169"/>
      <c r="P19" s="363"/>
    </row>
    <row r="20" spans="1:16" s="298" customFormat="1" ht="16.5" customHeight="1">
      <c r="A20" s="106" t="s">
        <v>413</v>
      </c>
      <c r="B20" s="203"/>
      <c r="C20" s="129" t="s">
        <v>126</v>
      </c>
      <c r="D20" s="388">
        <v>15600</v>
      </c>
      <c r="E20" s="388">
        <v>19500</v>
      </c>
      <c r="F20" s="388">
        <v>47000</v>
      </c>
      <c r="G20" s="389">
        <v>23100</v>
      </c>
      <c r="H20" s="389">
        <v>18000</v>
      </c>
      <c r="I20" s="389">
        <v>14900</v>
      </c>
      <c r="J20" s="389">
        <v>23500</v>
      </c>
      <c r="K20" s="389">
        <v>32035.82</v>
      </c>
      <c r="L20" s="389">
        <v>25758.753</v>
      </c>
      <c r="M20" s="389">
        <v>28947.55</v>
      </c>
      <c r="N20" s="389">
        <v>166304</v>
      </c>
      <c r="O20" s="169"/>
      <c r="P20" s="363"/>
    </row>
    <row r="21" spans="1:16" s="298" customFormat="1" ht="16.5" customHeight="1">
      <c r="A21" s="106" t="s">
        <v>414</v>
      </c>
      <c r="B21" s="203"/>
      <c r="C21" s="128" t="s">
        <v>127</v>
      </c>
      <c r="D21" s="388">
        <v>-30017</v>
      </c>
      <c r="E21" s="388">
        <v>-25083</v>
      </c>
      <c r="F21" s="388">
        <v>-35945</v>
      </c>
      <c r="G21" s="389">
        <v>-35017</v>
      </c>
      <c r="H21" s="389">
        <v>-20720</v>
      </c>
      <c r="I21" s="389">
        <v>-80453</v>
      </c>
      <c r="J21" s="389">
        <v>-37867</v>
      </c>
      <c r="K21" s="389">
        <v>-36694.82</v>
      </c>
      <c r="L21" s="389">
        <v>-70133.753</v>
      </c>
      <c r="M21" s="389">
        <v>-20675.55</v>
      </c>
      <c r="N21" s="389">
        <v>-26273</v>
      </c>
      <c r="O21" s="169"/>
      <c r="P21" s="363"/>
    </row>
    <row r="22" spans="1:16" s="298" customFormat="1" ht="16.5" customHeight="1">
      <c r="A22" s="106" t="s">
        <v>296</v>
      </c>
      <c r="B22" s="203"/>
      <c r="C22" s="129" t="s">
        <v>45</v>
      </c>
      <c r="D22" s="389">
        <v>165459</v>
      </c>
      <c r="E22" s="389">
        <v>48046</v>
      </c>
      <c r="F22" s="389">
        <v>-427993</v>
      </c>
      <c r="G22" s="389">
        <v>-85808</v>
      </c>
      <c r="H22" s="389">
        <v>-175674</v>
      </c>
      <c r="I22" s="389">
        <v>-25687</v>
      </c>
      <c r="J22" s="389">
        <v>210014</v>
      </c>
      <c r="K22" s="389">
        <v>163364</v>
      </c>
      <c r="L22" s="389">
        <v>-109586</v>
      </c>
      <c r="M22" s="389">
        <v>-109060</v>
      </c>
      <c r="N22" s="389">
        <v>-515899</v>
      </c>
      <c r="O22" s="169"/>
      <c r="P22" s="363"/>
    </row>
    <row r="23" spans="1:16" s="298" customFormat="1" ht="16.5" customHeight="1">
      <c r="A23" s="106" t="s">
        <v>418</v>
      </c>
      <c r="B23" s="203"/>
      <c r="C23" s="129" t="s">
        <v>145</v>
      </c>
      <c r="D23" s="388">
        <v>0</v>
      </c>
      <c r="E23" s="388">
        <v>2089</v>
      </c>
      <c r="F23" s="388">
        <v>432</v>
      </c>
      <c r="G23" s="389">
        <v>1798</v>
      </c>
      <c r="H23" s="389">
        <v>1280</v>
      </c>
      <c r="I23" s="389">
        <v>4765</v>
      </c>
      <c r="J23" s="389">
        <v>6967</v>
      </c>
      <c r="K23" s="389">
        <v>-181.00000000000094</v>
      </c>
      <c r="L23" s="389">
        <v>-2306</v>
      </c>
      <c r="M23" s="389">
        <v>2853</v>
      </c>
      <c r="N23" s="389">
        <v>-768.0000000000007</v>
      </c>
      <c r="O23" s="169"/>
      <c r="P23" s="363"/>
    </row>
    <row r="24" spans="1:16" s="298" customFormat="1" ht="16.5" customHeight="1">
      <c r="A24" s="106" t="s">
        <v>415</v>
      </c>
      <c r="B24" s="203"/>
      <c r="C24" s="129" t="s">
        <v>137</v>
      </c>
      <c r="D24" s="388">
        <v>165459</v>
      </c>
      <c r="E24" s="388">
        <v>45957</v>
      </c>
      <c r="F24" s="388">
        <v>-428425</v>
      </c>
      <c r="G24" s="389">
        <v>-87606</v>
      </c>
      <c r="H24" s="389">
        <v>-176954</v>
      </c>
      <c r="I24" s="389">
        <v>-30452</v>
      </c>
      <c r="J24" s="389">
        <v>203047</v>
      </c>
      <c r="K24" s="389">
        <v>163545</v>
      </c>
      <c r="L24" s="389">
        <v>-107280</v>
      </c>
      <c r="M24" s="389">
        <v>-111913</v>
      </c>
      <c r="N24" s="389">
        <v>-515131</v>
      </c>
      <c r="O24" s="169"/>
      <c r="P24" s="363"/>
    </row>
    <row r="25" spans="1:16" s="298" customFormat="1" ht="16.5" customHeight="1">
      <c r="A25" s="106" t="s">
        <v>416</v>
      </c>
      <c r="B25" s="203"/>
      <c r="C25" s="129" t="s">
        <v>131</v>
      </c>
      <c r="D25" s="388">
        <v>265155</v>
      </c>
      <c r="E25" s="388">
        <v>283659</v>
      </c>
      <c r="F25" s="388">
        <v>18100</v>
      </c>
      <c r="G25" s="389">
        <v>56668</v>
      </c>
      <c r="H25" s="389">
        <v>27500</v>
      </c>
      <c r="I25" s="389">
        <v>68447</v>
      </c>
      <c r="J25" s="389">
        <v>293781</v>
      </c>
      <c r="K25" s="389">
        <v>263064</v>
      </c>
      <c r="L25" s="389">
        <v>22400</v>
      </c>
      <c r="M25" s="389">
        <v>24570</v>
      </c>
      <c r="N25" s="389">
        <v>38650</v>
      </c>
      <c r="O25" s="169"/>
      <c r="P25" s="363"/>
    </row>
    <row r="26" spans="1:16" s="298" customFormat="1" ht="16.5" customHeight="1">
      <c r="A26" s="106" t="s">
        <v>417</v>
      </c>
      <c r="B26" s="203"/>
      <c r="C26" s="128" t="s">
        <v>132</v>
      </c>
      <c r="D26" s="388">
        <v>-99696</v>
      </c>
      <c r="E26" s="388">
        <v>-237702</v>
      </c>
      <c r="F26" s="388">
        <v>-446525</v>
      </c>
      <c r="G26" s="389">
        <v>-144274</v>
      </c>
      <c r="H26" s="389">
        <v>-204454</v>
      </c>
      <c r="I26" s="389">
        <v>-98899</v>
      </c>
      <c r="J26" s="389">
        <v>-90734</v>
      </c>
      <c r="K26" s="389">
        <v>-99519</v>
      </c>
      <c r="L26" s="389">
        <v>-129680</v>
      </c>
      <c r="M26" s="389">
        <v>-136483</v>
      </c>
      <c r="N26" s="389">
        <v>-553781</v>
      </c>
      <c r="O26" s="169"/>
      <c r="P26" s="363"/>
    </row>
    <row r="27" spans="1:16" s="298" customFormat="1" ht="16.5" customHeight="1">
      <c r="A27" s="106" t="s">
        <v>297</v>
      </c>
      <c r="B27" s="203"/>
      <c r="C27" s="128" t="s">
        <v>86</v>
      </c>
      <c r="D27" s="388">
        <v>37830</v>
      </c>
      <c r="E27" s="388">
        <v>16743</v>
      </c>
      <c r="F27" s="388">
        <v>118730</v>
      </c>
      <c r="G27" s="389">
        <v>27997</v>
      </c>
      <c r="H27" s="389">
        <v>84731</v>
      </c>
      <c r="I27" s="389">
        <v>31043</v>
      </c>
      <c r="J27" s="389">
        <v>55477</v>
      </c>
      <c r="K27" s="389">
        <v>100646</v>
      </c>
      <c r="L27" s="389">
        <v>42666</v>
      </c>
      <c r="M27" s="389">
        <v>221299</v>
      </c>
      <c r="N27" s="389">
        <v>56594</v>
      </c>
      <c r="O27" s="169"/>
      <c r="P27" s="363"/>
    </row>
    <row r="28" spans="1:16" s="298" customFormat="1" ht="16.5" customHeight="1">
      <c r="A28" s="106"/>
      <c r="B28" s="203"/>
      <c r="C28" s="128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6"/>
      <c r="O28" s="169"/>
      <c r="P28" s="363"/>
    </row>
    <row r="29" spans="1:16" s="298" customFormat="1" ht="16.5" customHeight="1">
      <c r="A29" s="106" t="s">
        <v>298</v>
      </c>
      <c r="B29" s="125"/>
      <c r="C29" s="144" t="s">
        <v>500</v>
      </c>
      <c r="D29" s="187">
        <f>D30+D31+D33+D34+D36+D38+D39+D40</f>
        <v>86550.99999999997</v>
      </c>
      <c r="E29" s="187">
        <f aca="true" t="shared" si="1" ref="E29:L29">E30+E31+E33+E34+E36+E38+E39+E40</f>
        <v>-56775.99999999977</v>
      </c>
      <c r="F29" s="187">
        <f t="shared" si="1"/>
        <v>175961.99999999936</v>
      </c>
      <c r="G29" s="187">
        <f t="shared" si="1"/>
        <v>162677.0000000007</v>
      </c>
      <c r="H29" s="187">
        <f t="shared" si="1"/>
        <v>140964.99999999965</v>
      </c>
      <c r="I29" s="187">
        <f t="shared" si="1"/>
        <v>234702.0000000003</v>
      </c>
      <c r="J29" s="187">
        <f t="shared" si="1"/>
        <v>-452459.0000000005</v>
      </c>
      <c r="K29" s="187">
        <f t="shared" si="1"/>
        <v>128606.00000000099</v>
      </c>
      <c r="L29" s="187">
        <f t="shared" si="1"/>
        <v>87607.99999999924</v>
      </c>
      <c r="M29" s="187">
        <f>M30+M31+M33+M34+M36+M38+M39+M40</f>
        <v>-447917.9999999996</v>
      </c>
      <c r="N29" s="187">
        <f>N30+N31+N33+N34+N36+N38+N39+N40</f>
        <v>-48695.99999999974</v>
      </c>
      <c r="O29" s="169"/>
      <c r="P29" s="363"/>
    </row>
    <row r="30" spans="1:16" s="298" customFormat="1" ht="16.5" customHeight="1">
      <c r="A30" s="106" t="s">
        <v>299</v>
      </c>
      <c r="B30" s="203"/>
      <c r="C30" s="128" t="s">
        <v>89</v>
      </c>
      <c r="D30" s="390">
        <v>0</v>
      </c>
      <c r="E30" s="390">
        <v>0</v>
      </c>
      <c r="F30" s="390">
        <v>665</v>
      </c>
      <c r="G30" s="391">
        <v>3315</v>
      </c>
      <c r="H30" s="391">
        <v>136800</v>
      </c>
      <c r="I30" s="391">
        <v>95953</v>
      </c>
      <c r="J30" s="391">
        <v>66427</v>
      </c>
      <c r="K30" s="391">
        <v>51336</v>
      </c>
      <c r="L30" s="391">
        <v>35829</v>
      </c>
      <c r="M30" s="391">
        <v>39289</v>
      </c>
      <c r="N30" s="391">
        <v>29801</v>
      </c>
      <c r="O30" s="169"/>
      <c r="P30" s="363"/>
    </row>
    <row r="31" spans="1:16" s="298" customFormat="1" ht="16.5" customHeight="1">
      <c r="A31" s="106" t="s">
        <v>300</v>
      </c>
      <c r="B31" s="203"/>
      <c r="C31" s="128" t="s">
        <v>98</v>
      </c>
      <c r="D31" s="388">
        <v>2816</v>
      </c>
      <c r="E31" s="388">
        <v>-17425</v>
      </c>
      <c r="F31" s="388">
        <v>-37608</v>
      </c>
      <c r="G31" s="389">
        <v>-60773</v>
      </c>
      <c r="H31" s="389">
        <v>-71082</v>
      </c>
      <c r="I31" s="389">
        <v>-14971</v>
      </c>
      <c r="J31" s="389">
        <v>-366427</v>
      </c>
      <c r="K31" s="389">
        <v>144559</v>
      </c>
      <c r="L31" s="389">
        <v>-191429</v>
      </c>
      <c r="M31" s="389">
        <v>-243672</v>
      </c>
      <c r="N31" s="389">
        <v>-110147</v>
      </c>
      <c r="O31" s="169"/>
      <c r="P31" s="363"/>
    </row>
    <row r="32" spans="1:16" s="298" customFormat="1" ht="16.5" customHeight="1">
      <c r="A32" s="106"/>
      <c r="B32" s="203"/>
      <c r="C32" s="130"/>
      <c r="D32" s="392"/>
      <c r="E32" s="393"/>
      <c r="F32" s="394"/>
      <c r="G32" s="394"/>
      <c r="H32" s="394"/>
      <c r="I32" s="394"/>
      <c r="J32" s="394"/>
      <c r="K32" s="394"/>
      <c r="L32" s="394"/>
      <c r="M32" s="394"/>
      <c r="N32" s="395"/>
      <c r="O32" s="169"/>
      <c r="P32" s="363"/>
    </row>
    <row r="33" spans="1:16" s="298" customFormat="1" ht="16.5" customHeight="1">
      <c r="A33" s="106" t="s">
        <v>301</v>
      </c>
      <c r="B33" s="203"/>
      <c r="C33" s="130" t="s">
        <v>96</v>
      </c>
      <c r="D33" s="388">
        <v>32695.890459734925</v>
      </c>
      <c r="E33" s="388">
        <v>37421.00006439682</v>
      </c>
      <c r="F33" s="388">
        <v>-10459.604967092331</v>
      </c>
      <c r="G33" s="389">
        <v>2865.1185862605644</v>
      </c>
      <c r="H33" s="389">
        <v>-4167.753982390991</v>
      </c>
      <c r="I33" s="389">
        <v>-25073.598291800976</v>
      </c>
      <c r="J33" s="389">
        <v>12616.262094486956</v>
      </c>
      <c r="K33" s="389">
        <v>60005.44197185377</v>
      </c>
      <c r="L33" s="389">
        <v>58253.99870812623</v>
      </c>
      <c r="M33" s="389">
        <v>79381.43085753541</v>
      </c>
      <c r="N33" s="389">
        <v>-63807.04756025443</v>
      </c>
      <c r="O33" s="170"/>
      <c r="P33" s="363"/>
    </row>
    <row r="34" spans="1:16" s="298" customFormat="1" ht="16.5" customHeight="1">
      <c r="A34" s="106" t="s">
        <v>302</v>
      </c>
      <c r="B34" s="203"/>
      <c r="C34" s="128" t="s">
        <v>95</v>
      </c>
      <c r="D34" s="396">
        <v>-32717</v>
      </c>
      <c r="E34" s="396">
        <v>-102430</v>
      </c>
      <c r="F34" s="396">
        <v>-42315.89265722224</v>
      </c>
      <c r="G34" s="397">
        <v>-54534.04878534724</v>
      </c>
      <c r="H34" s="397">
        <v>-16427.026943476496</v>
      </c>
      <c r="I34" s="397">
        <v>43641.95725414225</v>
      </c>
      <c r="J34" s="397">
        <v>3155.2070697993104</v>
      </c>
      <c r="K34" s="397">
        <v>-28974.977404172638</v>
      </c>
      <c r="L34" s="397">
        <v>-51401.58929499602</v>
      </c>
      <c r="M34" s="397">
        <v>-121902.45742518641</v>
      </c>
      <c r="N34" s="397">
        <v>-28094.70902592235</v>
      </c>
      <c r="O34" s="169"/>
      <c r="P34" s="363"/>
    </row>
    <row r="35" spans="1:16" s="298" customFormat="1" ht="16.5" customHeight="1">
      <c r="A35" s="106" t="s">
        <v>486</v>
      </c>
      <c r="B35" s="203"/>
      <c r="C35" s="129" t="s">
        <v>125</v>
      </c>
      <c r="D35" s="396">
        <v>0</v>
      </c>
      <c r="E35" s="396">
        <v>0</v>
      </c>
      <c r="F35" s="396">
        <v>-29542</v>
      </c>
      <c r="G35" s="397">
        <v>-39740</v>
      </c>
      <c r="H35" s="397">
        <v>-31331</v>
      </c>
      <c r="I35" s="397">
        <v>5976</v>
      </c>
      <c r="J35" s="397">
        <v>4980</v>
      </c>
      <c r="K35" s="397">
        <v>2149</v>
      </c>
      <c r="L35" s="397">
        <v>-6635</v>
      </c>
      <c r="M35" s="397">
        <v>-3700</v>
      </c>
      <c r="N35" s="397">
        <v>2166</v>
      </c>
      <c r="O35" s="169"/>
      <c r="P35" s="363"/>
    </row>
    <row r="36" spans="1:16" s="298" customFormat="1" ht="16.5" customHeight="1">
      <c r="A36" s="106" t="s">
        <v>303</v>
      </c>
      <c r="B36" s="203"/>
      <c r="C36" s="129" t="s">
        <v>97</v>
      </c>
      <c r="D36" s="389">
        <v>0</v>
      </c>
      <c r="E36" s="389">
        <v>0</v>
      </c>
      <c r="F36" s="389">
        <v>0</v>
      </c>
      <c r="G36" s="389">
        <v>0</v>
      </c>
      <c r="H36" s="389">
        <v>0</v>
      </c>
      <c r="I36" s="389">
        <v>0</v>
      </c>
      <c r="J36" s="389">
        <v>800</v>
      </c>
      <c r="K36" s="389">
        <v>700</v>
      </c>
      <c r="L36" s="389">
        <v>200</v>
      </c>
      <c r="M36" s="389">
        <v>-3100</v>
      </c>
      <c r="N36" s="389">
        <v>600</v>
      </c>
      <c r="O36" s="169"/>
      <c r="P36" s="363"/>
    </row>
    <row r="37" spans="1:16" s="298" customFormat="1" ht="16.5" customHeight="1">
      <c r="A37" s="106"/>
      <c r="B37" s="203"/>
      <c r="C37" s="130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398"/>
      <c r="O37" s="169"/>
      <c r="P37" s="363"/>
    </row>
    <row r="38" spans="1:16" s="298" customFormat="1" ht="16.5" customHeight="1">
      <c r="A38" s="106" t="s">
        <v>304</v>
      </c>
      <c r="B38" s="203"/>
      <c r="C38" s="128" t="s">
        <v>146</v>
      </c>
      <c r="D38" s="388">
        <v>83756.10954026505</v>
      </c>
      <c r="E38" s="388">
        <v>25657.99993560341</v>
      </c>
      <c r="F38" s="388">
        <v>265680.4976243139</v>
      </c>
      <c r="G38" s="389">
        <v>271803.93019908736</v>
      </c>
      <c r="H38" s="389">
        <v>95841.78092586715</v>
      </c>
      <c r="I38" s="389">
        <v>135151.64103765902</v>
      </c>
      <c r="J38" s="389">
        <v>-169030.4691642868</v>
      </c>
      <c r="K38" s="389">
        <v>-99019.46456768014</v>
      </c>
      <c r="L38" s="389">
        <v>236155.59058686905</v>
      </c>
      <c r="M38" s="389">
        <v>-197913.97343234858</v>
      </c>
      <c r="N38" s="389">
        <v>122951.75658617704</v>
      </c>
      <c r="O38" s="169"/>
      <c r="P38" s="363"/>
    </row>
    <row r="39" spans="1:16" s="298" customFormat="1" ht="16.5" customHeight="1">
      <c r="A39" s="106" t="s">
        <v>305</v>
      </c>
      <c r="B39" s="203"/>
      <c r="C39" s="128" t="s">
        <v>147</v>
      </c>
      <c r="D39" s="388">
        <v>0</v>
      </c>
      <c r="E39" s="388">
        <v>0</v>
      </c>
      <c r="F39" s="388">
        <v>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89">
        <v>0</v>
      </c>
      <c r="N39" s="389">
        <v>0</v>
      </c>
      <c r="O39" s="169"/>
      <c r="P39" s="363"/>
    </row>
    <row r="40" spans="1:16" s="298" customFormat="1" ht="16.5" customHeight="1">
      <c r="A40" s="106" t="s">
        <v>306</v>
      </c>
      <c r="B40" s="203"/>
      <c r="C40" s="128" t="s">
        <v>148</v>
      </c>
      <c r="D40" s="396">
        <v>0</v>
      </c>
      <c r="E40" s="396">
        <v>0</v>
      </c>
      <c r="F40" s="396">
        <v>0</v>
      </c>
      <c r="G40" s="397">
        <v>0</v>
      </c>
      <c r="H40" s="397">
        <v>0</v>
      </c>
      <c r="I40" s="397">
        <v>0</v>
      </c>
      <c r="J40" s="397">
        <v>0</v>
      </c>
      <c r="K40" s="397">
        <v>0</v>
      </c>
      <c r="L40" s="397">
        <v>0</v>
      </c>
      <c r="M40" s="397">
        <v>0</v>
      </c>
      <c r="N40" s="397">
        <v>0</v>
      </c>
      <c r="O40" s="169"/>
      <c r="P40" s="363"/>
    </row>
    <row r="41" spans="1:16" s="298" customFormat="1" ht="16.5" customHeight="1">
      <c r="A41" s="122"/>
      <c r="B41" s="203"/>
      <c r="C41" s="130"/>
      <c r="D41" s="399"/>
      <c r="E41" s="394"/>
      <c r="F41" s="394"/>
      <c r="G41" s="394"/>
      <c r="H41" s="394"/>
      <c r="I41" s="394"/>
      <c r="J41" s="394"/>
      <c r="K41" s="394"/>
      <c r="L41" s="394"/>
      <c r="M41" s="394"/>
      <c r="N41" s="395"/>
      <c r="O41" s="169"/>
      <c r="P41" s="363"/>
    </row>
    <row r="42" spans="1:16" s="298" customFormat="1" ht="16.5" customHeight="1">
      <c r="A42" s="106" t="s">
        <v>307</v>
      </c>
      <c r="B42" s="125"/>
      <c r="C42" s="131" t="s">
        <v>90</v>
      </c>
      <c r="D42" s="388">
        <v>41023</v>
      </c>
      <c r="E42" s="388">
        <v>26738.999999999767</v>
      </c>
      <c r="F42" s="388">
        <v>-477.9999999999418</v>
      </c>
      <c r="G42" s="389">
        <v>50305.39090909087</v>
      </c>
      <c r="H42" s="389">
        <v>-9220.99999999965</v>
      </c>
      <c r="I42" s="389">
        <v>-6932.003000000201</v>
      </c>
      <c r="J42" s="389">
        <v>-204.99999999953434</v>
      </c>
      <c r="K42" s="389">
        <v>79155.99999999884</v>
      </c>
      <c r="L42" s="389">
        <v>46563.00000000093</v>
      </c>
      <c r="M42" s="389">
        <v>21186.999999999534</v>
      </c>
      <c r="N42" s="389">
        <v>32179.384615384275</v>
      </c>
      <c r="O42" s="169"/>
      <c r="P42" s="363"/>
    </row>
    <row r="43" spans="1:16" s="298" customFormat="1" ht="16.5" customHeight="1">
      <c r="A43" s="106" t="s">
        <v>308</v>
      </c>
      <c r="B43" s="203"/>
      <c r="C43" s="132" t="s">
        <v>112</v>
      </c>
      <c r="D43" s="388">
        <v>41023</v>
      </c>
      <c r="E43" s="388">
        <v>26738.999999999767</v>
      </c>
      <c r="F43" s="388">
        <v>-477.9999999999418</v>
      </c>
      <c r="G43" s="389">
        <v>50305.39090909087</v>
      </c>
      <c r="H43" s="389">
        <v>-9220.99999999965</v>
      </c>
      <c r="I43" s="389">
        <v>-6932.003000000201</v>
      </c>
      <c r="J43" s="389">
        <v>-204.99999999953434</v>
      </c>
      <c r="K43" s="389">
        <v>79155.99999999884</v>
      </c>
      <c r="L43" s="389">
        <v>46563.00000000093</v>
      </c>
      <c r="M43" s="389">
        <v>21186.999999999534</v>
      </c>
      <c r="N43" s="389">
        <v>32179.384615384275</v>
      </c>
      <c r="O43" s="169"/>
      <c r="P43" s="363"/>
    </row>
    <row r="44" spans="1:16" s="298" customFormat="1" ht="16.5" customHeight="1">
      <c r="A44" s="106" t="s">
        <v>309</v>
      </c>
      <c r="B44" s="203"/>
      <c r="C44" s="128" t="s">
        <v>88</v>
      </c>
      <c r="D44" s="388">
        <v>0</v>
      </c>
      <c r="E44" s="388">
        <v>0</v>
      </c>
      <c r="F44" s="388">
        <v>0</v>
      </c>
      <c r="G44" s="388">
        <v>0</v>
      </c>
      <c r="H44" s="388">
        <v>0</v>
      </c>
      <c r="I44" s="388">
        <v>0</v>
      </c>
      <c r="J44" s="388">
        <v>0</v>
      </c>
      <c r="K44" s="388">
        <v>0</v>
      </c>
      <c r="L44" s="388">
        <v>0</v>
      </c>
      <c r="M44" s="388">
        <v>0</v>
      </c>
      <c r="N44" s="389">
        <v>0</v>
      </c>
      <c r="O44" s="169"/>
      <c r="P44" s="363"/>
    </row>
    <row r="45" spans="1:16" s="298" customFormat="1" ht="11.25" customHeight="1" thickBot="1">
      <c r="A45" s="122"/>
      <c r="B45" s="203"/>
      <c r="C45" s="128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171"/>
      <c r="P45" s="363"/>
    </row>
    <row r="46" spans="1:16" s="298" customFormat="1" ht="20.25" customHeight="1" thickBot="1" thickTop="1">
      <c r="A46" s="360" t="s">
        <v>310</v>
      </c>
      <c r="B46" s="206"/>
      <c r="C46" s="123" t="s">
        <v>151</v>
      </c>
      <c r="D46" s="386">
        <v>1001122</v>
      </c>
      <c r="E46" s="386">
        <v>172644</v>
      </c>
      <c r="F46" s="386">
        <v>390532.9999999994</v>
      </c>
      <c r="G46" s="387">
        <v>789396.0000000007</v>
      </c>
      <c r="H46" s="387">
        <v>704967</v>
      </c>
      <c r="I46" s="387">
        <v>376707</v>
      </c>
      <c r="J46" s="387">
        <v>613855</v>
      </c>
      <c r="K46" s="387">
        <v>1620483</v>
      </c>
      <c r="L46" s="387">
        <v>1408067</v>
      </c>
      <c r="M46" s="387">
        <v>1314360</v>
      </c>
      <c r="N46" s="387">
        <v>1286303</v>
      </c>
      <c r="O46" s="172"/>
      <c r="P46" s="363"/>
    </row>
    <row r="47" spans="1:16" s="298" customFormat="1" ht="9" customHeight="1" thickBot="1" thickTop="1">
      <c r="A47" s="122"/>
      <c r="B47" s="203"/>
      <c r="C47" s="14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3"/>
    </row>
    <row r="48" spans="1:18" ht="20.25" thickBot="1" thickTop="1">
      <c r="A48" s="122"/>
      <c r="B48" s="212"/>
      <c r="C48" s="205" t="s">
        <v>91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6"/>
      <c r="P48" s="333"/>
      <c r="R48" s="279"/>
    </row>
    <row r="49" spans="1:18" ht="8.25" customHeight="1" thickTop="1">
      <c r="A49" s="122"/>
      <c r="B49" s="202"/>
      <c r="C49" s="137"/>
      <c r="D49" s="367"/>
      <c r="E49" s="367"/>
      <c r="F49" s="367"/>
      <c r="G49" s="367"/>
      <c r="H49" s="367"/>
      <c r="I49" s="367"/>
      <c r="J49" s="367"/>
      <c r="K49" s="368"/>
      <c r="L49" s="368"/>
      <c r="M49" s="368"/>
      <c r="N49" s="368"/>
      <c r="O49" s="368"/>
      <c r="P49" s="333"/>
      <c r="R49" s="279"/>
    </row>
    <row r="50" spans="1:18" ht="15.75">
      <c r="A50" s="122"/>
      <c r="B50" s="202"/>
      <c r="C50" s="223"/>
      <c r="D50" s="279"/>
      <c r="E50" s="279"/>
      <c r="F50" s="279"/>
      <c r="G50" s="279"/>
      <c r="H50" s="279"/>
      <c r="I50" s="279"/>
      <c r="J50" s="279"/>
      <c r="K50" s="300"/>
      <c r="L50" s="300"/>
      <c r="M50" s="300"/>
      <c r="O50" s="300"/>
      <c r="P50" s="333"/>
      <c r="R50" s="279"/>
    </row>
    <row r="51" spans="1:18" ht="15.75">
      <c r="A51" s="122"/>
      <c r="B51" s="202"/>
      <c r="C51" s="26" t="s">
        <v>149</v>
      </c>
      <c r="D51" s="279"/>
      <c r="E51" s="279"/>
      <c r="F51" s="279"/>
      <c r="G51" s="279"/>
      <c r="H51" s="279"/>
      <c r="I51" s="279"/>
      <c r="J51" s="279"/>
      <c r="K51" s="300"/>
      <c r="L51" s="300"/>
      <c r="M51" s="300"/>
      <c r="N51" s="279"/>
      <c r="O51" s="300"/>
      <c r="P51" s="333"/>
      <c r="R51" s="279"/>
    </row>
    <row r="52" spans="1:18" ht="15.75">
      <c r="A52" s="122"/>
      <c r="B52" s="202"/>
      <c r="C52" s="52" t="s">
        <v>150</v>
      </c>
      <c r="D52" s="279"/>
      <c r="E52" s="279"/>
      <c r="F52" s="279"/>
      <c r="G52" s="279"/>
      <c r="H52" s="279"/>
      <c r="I52" s="279"/>
      <c r="J52" s="279"/>
      <c r="K52" s="300"/>
      <c r="L52" s="300"/>
      <c r="M52" s="300"/>
      <c r="N52" s="279"/>
      <c r="O52" s="300"/>
      <c r="P52" s="333"/>
      <c r="R52" s="279"/>
    </row>
    <row r="53" spans="1:18" ht="15.75">
      <c r="A53" s="122"/>
      <c r="B53" s="202"/>
      <c r="C53" s="52" t="s">
        <v>143</v>
      </c>
      <c r="D53" s="342"/>
      <c r="E53" s="342"/>
      <c r="F53" s="342"/>
      <c r="G53" s="342"/>
      <c r="H53" s="342"/>
      <c r="I53" s="342"/>
      <c r="J53" s="342"/>
      <c r="K53" s="300"/>
      <c r="L53" s="300"/>
      <c r="M53" s="300"/>
      <c r="O53" s="300"/>
      <c r="P53" s="333"/>
      <c r="R53" s="279"/>
    </row>
    <row r="54" spans="1:18" ht="9.75" customHeight="1" thickBot="1">
      <c r="A54" s="138"/>
      <c r="B54" s="204"/>
      <c r="C54" s="211"/>
      <c r="D54" s="369"/>
      <c r="E54" s="369"/>
      <c r="F54" s="369"/>
      <c r="G54" s="369"/>
      <c r="H54" s="369"/>
      <c r="I54" s="369"/>
      <c r="J54" s="369"/>
      <c r="K54" s="339"/>
      <c r="L54" s="339"/>
      <c r="M54" s="339"/>
      <c r="N54" s="339"/>
      <c r="O54" s="339"/>
      <c r="P54" s="340"/>
      <c r="R54" s="279"/>
    </row>
    <row r="55" spans="1:18" ht="16.5" thickTop="1">
      <c r="A55" s="38"/>
      <c r="B55" s="52"/>
      <c r="C55" s="52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</row>
    <row r="56" spans="1:3" ht="15">
      <c r="A56" s="33"/>
      <c r="B56" s="210"/>
      <c r="C56" s="210"/>
    </row>
    <row r="57" spans="1:17" ht="15" customHeight="1">
      <c r="A57" s="33"/>
      <c r="B57" s="247" t="s">
        <v>190</v>
      </c>
      <c r="C57" s="240"/>
      <c r="D57" s="494" t="str">
        <f>IF(COUNTA(D10:N10,D12:N27,D29:N31,D33:N36,D38:N40,D42:N44,D46:N46)/341*100=100,"OK - Table 3A is fully completed","WARNING - Table 3A is not fully completed, please fill in figure, L, M or 0")</f>
        <v>OK - Table 3A is fully completed</v>
      </c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344"/>
      <c r="P57" s="296"/>
      <c r="Q57" s="370"/>
    </row>
    <row r="58" spans="1:17" ht="15">
      <c r="A58" s="33"/>
      <c r="B58" s="229" t="s">
        <v>191</v>
      </c>
      <c r="C58" s="117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12"/>
      <c r="P58" s="297"/>
      <c r="Q58" s="370"/>
    </row>
    <row r="59" spans="1:17" ht="15.75">
      <c r="A59" s="33"/>
      <c r="B59" s="248"/>
      <c r="C59" s="242" t="s">
        <v>471</v>
      </c>
      <c r="D59" s="287">
        <f>IF(D46="M",0,D46)-IF(D10="M",0,D10)-IF(D12="M",0,D12)-IF(D29="M",0,D29)-IF(D42="M",0,D42)</f>
        <v>0</v>
      </c>
      <c r="E59" s="287">
        <f aca="true" t="shared" si="2" ref="E59:J59">IF(E46="M",0,E46)-IF(E10="M",0,E10)-IF(E12="M",0,E12)-IF(E29="M",0,E29)-IF(E42="M",0,E42)</f>
        <v>0</v>
      </c>
      <c r="F59" s="287">
        <f t="shared" si="2"/>
        <v>0</v>
      </c>
      <c r="G59" s="287">
        <f t="shared" si="2"/>
        <v>0</v>
      </c>
      <c r="H59" s="287">
        <f t="shared" si="2"/>
        <v>0</v>
      </c>
      <c r="I59" s="287">
        <f t="shared" si="2"/>
        <v>0</v>
      </c>
      <c r="J59" s="287">
        <f t="shared" si="2"/>
        <v>5.820766091346741E-11</v>
      </c>
      <c r="K59" s="287">
        <f>IF(K46="M",0,K46)-IF(K10="M",0,K10)-IF(K12="M",0,K12)-IF(K29="M",0,K29)-IF(K42="M",0,K42)</f>
        <v>1.7462298274040222E-10</v>
      </c>
      <c r="L59" s="287">
        <f>IF(L46="M",0,L46)-IF(L10="M",0,L10)-IF(L12="M",0,L12)-IF(L29="M",0,L29)-IF(L42="M",0,L42)</f>
        <v>-1.7462298274040222E-10</v>
      </c>
      <c r="M59" s="287">
        <f>IF(M46="M",0,M46)-IF(M10="M",0,M10)-IF(M12="M",0,M12)-IF(M29="M",0,M29)-IF(M42="M",0,M42)</f>
        <v>5.820766091346741E-11</v>
      </c>
      <c r="N59" s="287">
        <f>IF(N46="M",0,N46)-IF(N10="M",0,N10)-IF(N12="M",0,N12)-IF(N29="M",0,N29)-IF(N42="M",0,N42)</f>
        <v>-2.9103830456733704E-11</v>
      </c>
      <c r="O59" s="371"/>
      <c r="P59" s="297"/>
      <c r="Q59" s="370"/>
    </row>
    <row r="60" spans="1:17" ht="15.75">
      <c r="A60" s="33"/>
      <c r="B60" s="248"/>
      <c r="C60" s="242" t="s">
        <v>472</v>
      </c>
      <c r="D60" s="287">
        <f>IF(D12="M",0,D12)-IF(D13="M",0,D13)-IF(D14="M",0,D14)-IF(D15="M",0,D15)-IF(D22="M",0,D22)-IF(D27="M",0,D27)</f>
        <v>0</v>
      </c>
      <c r="E60" s="287">
        <f aca="true" t="shared" si="3" ref="E60:J60">IF(E12="M",0,E12)-IF(E13="M",0,E13)-IF(E14="M",0,E14)-IF(E15="M",0,E15)-IF(E22="M",0,E22)-IF(E27="M",0,E27)</f>
        <v>0</v>
      </c>
      <c r="F60" s="287">
        <f t="shared" si="3"/>
        <v>0</v>
      </c>
      <c r="G60" s="287">
        <f t="shared" si="3"/>
        <v>0</v>
      </c>
      <c r="H60" s="287">
        <f t="shared" si="3"/>
        <v>0</v>
      </c>
      <c r="I60" s="287">
        <f t="shared" si="3"/>
        <v>0</v>
      </c>
      <c r="J60" s="287">
        <f t="shared" si="3"/>
        <v>0</v>
      </c>
      <c r="K60" s="287">
        <f>IF(K12="M",0,K12)-IF(K13="M",0,K13)-IF(K14="M",0,K14)-IF(K15="M",0,K15)-IF(K22="M",0,K22)-IF(K27="M",0,K27)</f>
        <v>0</v>
      </c>
      <c r="L60" s="287">
        <f>IF(L12="M",0,L12)-IF(L13="M",0,L13)-IF(L14="M",0,L14)-IF(L15="M",0,L15)-IF(L22="M",0,L22)-IF(L27="M",0,L27)</f>
        <v>0</v>
      </c>
      <c r="M60" s="287">
        <f>IF(M12="M",0,M12)-IF(M13="M",0,M13)-IF(M14="M",0,M14)-IF(M15="M",0,M15)-IF(M22="M",0,M22)-IF(M27="M",0,M27)</f>
        <v>0</v>
      </c>
      <c r="N60" s="287">
        <f>IF(N12="M",0,N12)-IF(N13="M",0,N13)-IF(N14="M",0,N14)-IF(N15="M",0,N15)-IF(N22="M",0,N22)-IF(N27="M",0,N27)</f>
        <v>0</v>
      </c>
      <c r="O60" s="371"/>
      <c r="P60" s="297"/>
      <c r="Q60" s="370"/>
    </row>
    <row r="61" spans="1:17" ht="15.75">
      <c r="A61" s="33"/>
      <c r="B61" s="248"/>
      <c r="C61" s="149" t="s">
        <v>481</v>
      </c>
      <c r="D61" s="287">
        <f>IF(D15="M",0,D15)-IF(D18="M",0,D18)-IF(D19="M",0,D19)</f>
        <v>0</v>
      </c>
      <c r="E61" s="287">
        <f aca="true" t="shared" si="4" ref="E61:J61">IF(E15="M",0,E15)-IF(E18="M",0,E18)-IF(E19="M",0,E19)</f>
        <v>0</v>
      </c>
      <c r="F61" s="287">
        <f t="shared" si="4"/>
        <v>0</v>
      </c>
      <c r="G61" s="287">
        <f t="shared" si="4"/>
        <v>0</v>
      </c>
      <c r="H61" s="287">
        <f t="shared" si="4"/>
        <v>0</v>
      </c>
      <c r="I61" s="287">
        <f t="shared" si="4"/>
        <v>0</v>
      </c>
      <c r="J61" s="287">
        <f t="shared" si="4"/>
        <v>0</v>
      </c>
      <c r="K61" s="287">
        <f>IF(K15="M",0,K15)-IF(K18="M",0,K18)-IF(K19="M",0,K19)</f>
        <v>0</v>
      </c>
      <c r="L61" s="287">
        <f>IF(L15="M",0,L15)-IF(L18="M",0,L18)-IF(L19="M",0,L19)</f>
        <v>0</v>
      </c>
      <c r="M61" s="287">
        <f>IF(M15="M",0,M15)-IF(M18="M",0,M18)-IF(M19="M",0,M19)</f>
        <v>0</v>
      </c>
      <c r="N61" s="287">
        <f>IF(N15="M",0,N15)-IF(N18="M",0,N18)-IF(N19="M",0,N19)</f>
        <v>0</v>
      </c>
      <c r="O61" s="371"/>
      <c r="P61" s="297"/>
      <c r="Q61" s="370"/>
    </row>
    <row r="62" spans="1:17" ht="15.75">
      <c r="A62" s="33"/>
      <c r="B62" s="248"/>
      <c r="C62" s="242" t="s">
        <v>473</v>
      </c>
      <c r="D62" s="287">
        <f>IF(D15="M",0,D15)-IF(D16="M",0,D16)-IF(D17="M",0,D17)</f>
        <v>0</v>
      </c>
      <c r="E62" s="287">
        <f aca="true" t="shared" si="5" ref="E62:J62">IF(E15="M",0,E15)-IF(E16="M",0,E16)-IF(E17="M",0,E17)</f>
        <v>0</v>
      </c>
      <c r="F62" s="287">
        <f t="shared" si="5"/>
        <v>0</v>
      </c>
      <c r="G62" s="287">
        <f t="shared" si="5"/>
        <v>0</v>
      </c>
      <c r="H62" s="287">
        <f t="shared" si="5"/>
        <v>0</v>
      </c>
      <c r="I62" s="287">
        <f t="shared" si="5"/>
        <v>0</v>
      </c>
      <c r="J62" s="287">
        <f t="shared" si="5"/>
        <v>0</v>
      </c>
      <c r="K62" s="287">
        <f>IF(K15="M",0,K15)-IF(K16="M",0,K16)-IF(K17="M",0,K17)</f>
        <v>0</v>
      </c>
      <c r="L62" s="287">
        <f>IF(L15="M",0,L15)-IF(L16="M",0,L16)-IF(L17="M",0,L17)</f>
        <v>0</v>
      </c>
      <c r="M62" s="287">
        <f>IF(M15="M",0,M15)-IF(M16="M",0,M16)-IF(M17="M",0,M17)</f>
        <v>0</v>
      </c>
      <c r="N62" s="287">
        <f>IF(N15="M",0,N15)-IF(N16="M",0,N16)-IF(N17="M",0,N17)</f>
        <v>0</v>
      </c>
      <c r="O62" s="371"/>
      <c r="P62" s="297"/>
      <c r="Q62" s="370"/>
    </row>
    <row r="63" spans="1:17" ht="15.75">
      <c r="A63" s="33"/>
      <c r="B63" s="248"/>
      <c r="C63" s="242" t="s">
        <v>479</v>
      </c>
      <c r="D63" s="287">
        <f>IF(D19="M",0,D19)-IF(D20="M",0,D20)-IF(D21="M",0,D21)</f>
        <v>0</v>
      </c>
      <c r="E63" s="287">
        <f aca="true" t="shared" si="6" ref="E63:J63">IF(E19="M",0,E19)-IF(E20="M",0,E20)-IF(E21="M",0,E21)</f>
        <v>0</v>
      </c>
      <c r="F63" s="287">
        <f t="shared" si="6"/>
        <v>0</v>
      </c>
      <c r="G63" s="287">
        <f t="shared" si="6"/>
        <v>0</v>
      </c>
      <c r="H63" s="287">
        <f t="shared" si="6"/>
        <v>0</v>
      </c>
      <c r="I63" s="287">
        <f t="shared" si="6"/>
        <v>0</v>
      </c>
      <c r="J63" s="287">
        <f t="shared" si="6"/>
        <v>0</v>
      </c>
      <c r="K63" s="287">
        <f>IF(K19="M",0,K19)-IF(K20="M",0,K20)-IF(K21="M",0,K21)</f>
        <v>0</v>
      </c>
      <c r="L63" s="287">
        <f>IF(L19="M",0,L19)-IF(L20="M",0,L20)-IF(L21="M",0,L21)</f>
        <v>0</v>
      </c>
      <c r="M63" s="287">
        <f>IF(M19="M",0,M19)-IF(M20="M",0,M20)-IF(M21="M",0,M21)</f>
        <v>0</v>
      </c>
      <c r="N63" s="287">
        <f>IF(N19="M",0,N19)-IF(N20="M",0,N20)-IF(N21="M",0,N21)</f>
        <v>0</v>
      </c>
      <c r="O63" s="371"/>
      <c r="P63" s="297"/>
      <c r="Q63" s="370"/>
    </row>
    <row r="64" spans="1:17" ht="15.75">
      <c r="A64" s="33"/>
      <c r="B64" s="248"/>
      <c r="C64" s="242" t="s">
        <v>482</v>
      </c>
      <c r="D64" s="287">
        <f>IF(D22="M",0,D22)-IF(D23="M",0,D23)-IF(D24="M",0,D24)</f>
        <v>0</v>
      </c>
      <c r="E64" s="287">
        <f aca="true" t="shared" si="7" ref="E64:J64">IF(E22="M",0,E22)-IF(E23="M",0,E23)-IF(E24="M",0,E24)</f>
        <v>0</v>
      </c>
      <c r="F64" s="287">
        <f t="shared" si="7"/>
        <v>0</v>
      </c>
      <c r="G64" s="287">
        <f t="shared" si="7"/>
        <v>0</v>
      </c>
      <c r="H64" s="287">
        <f t="shared" si="7"/>
        <v>0</v>
      </c>
      <c r="I64" s="287">
        <f t="shared" si="7"/>
        <v>0</v>
      </c>
      <c r="J64" s="287">
        <f t="shared" si="7"/>
        <v>0</v>
      </c>
      <c r="K64" s="287">
        <f>IF(K22="M",0,K22)-IF(K23="M",0,K23)-IF(K24="M",0,K24)</f>
        <v>0</v>
      </c>
      <c r="L64" s="287">
        <f>IF(L22="M",0,L22)-IF(L23="M",0,L23)-IF(L24="M",0,L24)</f>
        <v>0</v>
      </c>
      <c r="M64" s="287">
        <f>IF(M22="M",0,M22)-IF(M23="M",0,M23)-IF(M24="M",0,M24)</f>
        <v>0</v>
      </c>
      <c r="N64" s="287">
        <f>IF(N22="M",0,N22)-IF(N23="M",0,N23)-IF(N24="M",0,N24)</f>
        <v>0</v>
      </c>
      <c r="O64" s="371"/>
      <c r="P64" s="297"/>
      <c r="Q64" s="370"/>
    </row>
    <row r="65" spans="1:17" ht="15.75">
      <c r="A65" s="33"/>
      <c r="B65" s="248"/>
      <c r="C65" s="242" t="s">
        <v>480</v>
      </c>
      <c r="D65" s="287">
        <f>IF(D24="M",0,D24)-IF(D25="M",0,D25)-IF(D26="M",0,D26)</f>
        <v>0</v>
      </c>
      <c r="E65" s="287">
        <f aca="true" t="shared" si="8" ref="E65:J65">IF(E24="M",0,E24)-IF(E25="M",0,E25)-IF(E26="M",0,E26)</f>
        <v>0</v>
      </c>
      <c r="F65" s="287">
        <f t="shared" si="8"/>
        <v>0</v>
      </c>
      <c r="G65" s="287">
        <f t="shared" si="8"/>
        <v>0</v>
      </c>
      <c r="H65" s="287">
        <f t="shared" si="8"/>
        <v>0</v>
      </c>
      <c r="I65" s="287">
        <f t="shared" si="8"/>
        <v>0</v>
      </c>
      <c r="J65" s="287">
        <f t="shared" si="8"/>
        <v>0</v>
      </c>
      <c r="K65" s="287">
        <f>IF(K24="M",0,K24)-IF(K25="M",0,K25)-IF(K26="M",0,K26)</f>
        <v>0</v>
      </c>
      <c r="L65" s="287">
        <f>IF(L24="M",0,L24)-IF(L25="M",0,L25)-IF(L26="M",0,L26)</f>
        <v>0</v>
      </c>
      <c r="M65" s="287">
        <f>IF(M24="M",0,M24)-IF(M25="M",0,M25)-IF(M26="M",0,M26)</f>
        <v>0</v>
      </c>
      <c r="N65" s="287">
        <f>IF(N24="M",0,N24)-IF(N25="M",0,N25)-IF(N26="M",0,N26)</f>
        <v>0</v>
      </c>
      <c r="O65" s="371"/>
      <c r="P65" s="297"/>
      <c r="Q65" s="370"/>
    </row>
    <row r="66" spans="1:17" ht="23.25">
      <c r="A66" s="33"/>
      <c r="B66" s="248"/>
      <c r="C66" s="242" t="s">
        <v>474</v>
      </c>
      <c r="D66" s="287">
        <f>IF(D29="M",0,D29)-IF(D30="M",0,D30)-IF(D31="M",0,D31)-IF(D33="M",0,D33)-IF(D34="M",0,D34)-IF(D36="M",0,D36)-IF(D38="M",0,D38)-IF(D39="M",0,D39)-IF(D40="M",0,D40)</f>
        <v>0</v>
      </c>
      <c r="E66" s="287">
        <f aca="true" t="shared" si="9" ref="E66:J66">IF(E29="M",0,E29)-IF(E30="M",0,E30)-IF(E31="M",0,E31)-IF(E33="M",0,E33)-IF(E34="M",0,E34)-IF(E36="M",0,E36)-IF(E38="M",0,E38)-IF(E39="M",0,E39)-IF(E40="M",0,E40)</f>
        <v>0</v>
      </c>
      <c r="F66" s="287">
        <f t="shared" si="9"/>
        <v>0</v>
      </c>
      <c r="G66" s="287">
        <f t="shared" si="9"/>
        <v>0</v>
      </c>
      <c r="H66" s="287">
        <f t="shared" si="9"/>
        <v>-1.4551915228366852E-11</v>
      </c>
      <c r="I66" s="287">
        <f t="shared" si="9"/>
        <v>0</v>
      </c>
      <c r="J66" s="287">
        <f t="shared" si="9"/>
        <v>0</v>
      </c>
      <c r="K66" s="287">
        <f>IF(K29="M",0,K29)-IF(K30="M",0,K30)-IF(K31="M",0,K31)-IF(K33="M",0,K33)-IF(K34="M",0,K34)-IF(K36="M",0,K36)-IF(K38="M",0,K38)-IF(K39="M",0,K39)-IF(K40="M",0,K40)</f>
        <v>0</v>
      </c>
      <c r="L66" s="287">
        <f>IF(L29="M",0,L29)-IF(L30="M",0,L30)-IF(L31="M",0,L31)-IF(L33="M",0,L33)-IF(L34="M",0,L34)-IF(L36="M",0,L36)-IF(L38="M",0,L38)-IF(L39="M",0,L39)-IF(L40="M",0,L40)</f>
        <v>0</v>
      </c>
      <c r="M66" s="287">
        <f>IF(M29="M",0,M29)-IF(M30="M",0,M30)-IF(M31="M",0,M31)-IF(M33="M",0,M33)-IF(M34="M",0,M34)-IF(M36="M",0,M36)-IF(M38="M",0,M38)-IF(M39="M",0,M39)-IF(M40="M",0,M40)</f>
        <v>0</v>
      </c>
      <c r="N66" s="287">
        <f>IF(N29="M",0,N29)-IF(N30="M",0,N30)-IF(N31="M",0,N31)-IF(N33="M",0,N33)-IF(N34="M",0,N34)-IF(N36="M",0,N36)-IF(N38="M",0,N38)-IF(N39="M",0,N39)-IF(N40="M",0,N40)</f>
        <v>0</v>
      </c>
      <c r="O66" s="371"/>
      <c r="P66" s="297"/>
      <c r="Q66" s="370"/>
    </row>
    <row r="67" spans="1:16" ht="15.75">
      <c r="A67" s="33"/>
      <c r="B67" s="248"/>
      <c r="C67" s="242" t="s">
        <v>475</v>
      </c>
      <c r="D67" s="287">
        <f>IF(D42="M",0,D42)-IF(D43="M",0,D43)-IF(D44="M",0,D44)</f>
        <v>0</v>
      </c>
      <c r="E67" s="287">
        <f aca="true" t="shared" si="10" ref="E67:J67">IF(E42="M",0,E42)-IF(E43="M",0,E43)-IF(E44="M",0,E44)</f>
        <v>0</v>
      </c>
      <c r="F67" s="287">
        <f t="shared" si="10"/>
        <v>0</v>
      </c>
      <c r="G67" s="287">
        <f t="shared" si="10"/>
        <v>0</v>
      </c>
      <c r="H67" s="287">
        <f t="shared" si="10"/>
        <v>0</v>
      </c>
      <c r="I67" s="287">
        <f t="shared" si="10"/>
        <v>0</v>
      </c>
      <c r="J67" s="287">
        <f t="shared" si="10"/>
        <v>0</v>
      </c>
      <c r="K67" s="287">
        <f>IF(K42="M",0,K42)-IF(K43="M",0,K43)-IF(K44="M",0,K44)</f>
        <v>0</v>
      </c>
      <c r="L67" s="287">
        <f>IF(L42="M",0,L42)-IF(L43="M",0,L43)-IF(L44="M",0,L44)</f>
        <v>0</v>
      </c>
      <c r="M67" s="287">
        <f>IF(M42="M",0,M42)-IF(M43="M",0,M43)-IF(M44="M",0,M44)</f>
        <v>0</v>
      </c>
      <c r="N67" s="287">
        <f>IF(N42="M",0,N42)-IF(N43="M",0,N43)-IF(N44="M",0,N44)</f>
        <v>0</v>
      </c>
      <c r="O67" s="312"/>
      <c r="P67" s="297"/>
    </row>
    <row r="68" spans="1:16" ht="15.75">
      <c r="A68" s="33"/>
      <c r="B68" s="244" t="s">
        <v>466</v>
      </c>
      <c r="C68" s="249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312"/>
      <c r="P68" s="297"/>
    </row>
    <row r="69" spans="1:16" ht="15.75">
      <c r="A69" s="33"/>
      <c r="B69" s="248"/>
      <c r="C69" s="242" t="s">
        <v>476</v>
      </c>
      <c r="D69" s="285">
        <f>IF('Table 1'!E10="M",0,'Table 1'!E10)+IF('Table 3A'!D10="M",0,'Table 3A'!D10)</f>
        <v>0</v>
      </c>
      <c r="E69" s="285">
        <f>IF('Table 1'!F10="M",0,'Table 1'!F10)+IF('Table 3A'!E10="M",0,'Table 3A'!E10)</f>
        <v>0</v>
      </c>
      <c r="F69" s="285">
        <f>IF('Table 1'!G10="M",0,'Table 1'!G10)+IF('Table 3A'!F10="M",0,'Table 3A'!F10)</f>
        <v>0</v>
      </c>
      <c r="G69" s="285">
        <f>IF('Table 1'!H10="M",0,'Table 1'!H10)+IF('Table 3A'!G10="M",0,'Table 3A'!G10)</f>
        <v>0</v>
      </c>
      <c r="H69" s="285">
        <f>IF('Table 1'!I10="M",0,'Table 1'!I10)+IF('Table 3A'!H10="M",0,'Table 3A'!H10)</f>
        <v>0</v>
      </c>
      <c r="I69" s="285">
        <f>IF('Table 1'!J10="M",0,'Table 1'!J10)+IF('Table 3A'!I10="M",0,'Table 3A'!I10)</f>
        <v>0</v>
      </c>
      <c r="J69" s="285">
        <f>IF('Table 1'!K10="M",0,'Table 1'!K10)+IF('Table 3A'!J10="M",0,'Table 3A'!J10)</f>
        <v>0</v>
      </c>
      <c r="K69" s="285">
        <f>IF('Table 1'!L10="M",0,'Table 1'!L10)+IF('Table 3A'!K10="M",0,'Table 3A'!K10)</f>
        <v>0</v>
      </c>
      <c r="L69" s="285">
        <f>IF('Table 1'!M10="M",0,'Table 1'!M10)+IF('Table 3A'!L10="M",0,'Table 3A'!L10)</f>
        <v>0</v>
      </c>
      <c r="M69" s="285">
        <f>IF('Table 1'!N10="M",0,'Table 1'!N10)+IF('Table 3A'!M10="M",0,'Table 3A'!M10)</f>
        <v>0</v>
      </c>
      <c r="N69" s="285">
        <f>IF('Table 1'!O10="M",0,'Table 1'!O10)+IF('Table 3A'!N10="M",0,'Table 3A'!N10)</f>
        <v>0</v>
      </c>
      <c r="O69" s="312"/>
      <c r="P69" s="297"/>
    </row>
    <row r="70" spans="1:16" ht="15.75">
      <c r="A70" s="33"/>
      <c r="B70" s="248"/>
      <c r="C70" s="242" t="s">
        <v>477</v>
      </c>
      <c r="D70" s="288"/>
      <c r="E70" s="285">
        <f>IF(E46="M",0,E46)-IF('Table 1'!F18="M",0,'Table 1'!F18)+IF('Table 1'!E18="M",0,'Table 1'!E18)</f>
        <v>0</v>
      </c>
      <c r="F70" s="285">
        <f>IF(F46="M",0,F46)-IF('Table 1'!G18="M",0,'Table 1'!G18)+IF('Table 1'!F18="M",0,'Table 1'!F18)</f>
        <v>0</v>
      </c>
      <c r="G70" s="285">
        <f>IF(G46="M",0,G46)-IF('Table 1'!H18="M",0,'Table 1'!H18)+IF('Table 1'!G18="M",0,'Table 1'!G18)</f>
        <v>0</v>
      </c>
      <c r="H70" s="285">
        <f>IF(H46="M",0,H46)-IF('Table 1'!I18="M",0,'Table 1'!I18)+IF('Table 1'!H18="M",0,'Table 1'!H18)</f>
        <v>0</v>
      </c>
      <c r="I70" s="285">
        <f>IF(I46="M",0,I46)-IF('Table 1'!J18="M",0,'Table 1'!J18)+IF('Table 1'!I18="M",0,'Table 1'!I18)</f>
        <v>0</v>
      </c>
      <c r="J70" s="285">
        <f>IF(J46="M",0,J46)-IF('Table 1'!K18="M",0,'Table 1'!K18)+IF('Table 1'!J18="M",0,'Table 1'!J18)</f>
        <v>0</v>
      </c>
      <c r="K70" s="285">
        <f>IF(K46="M",0,K46)-IF('Table 1'!L18="M",0,'Table 1'!L18)+IF('Table 1'!K18="M",0,'Table 1'!K18)</f>
        <v>0</v>
      </c>
      <c r="L70" s="285">
        <f>IF(L46="M",0,L46)-IF('Table 1'!M18="M",0,'Table 1'!M18)+IF('Table 1'!L18="M",0,'Table 1'!L18)</f>
        <v>0</v>
      </c>
      <c r="M70" s="285">
        <f>IF(M46="M",0,M46)-IF('Table 1'!N18="M",0,'Table 1'!N18)+IF('Table 1'!M18="M",0,'Table 1'!M18)</f>
        <v>0</v>
      </c>
      <c r="N70" s="285">
        <f>IF(N46="M",0,N46)-IF('Table 1'!O18="M",0,'Table 1'!O18)+IF('Table 1'!N18="M",0,'Table 1'!N18)</f>
        <v>0</v>
      </c>
      <c r="O70" s="312"/>
      <c r="P70" s="297"/>
    </row>
    <row r="71" spans="1:16" ht="15.75">
      <c r="A71" s="33"/>
      <c r="B71" s="250"/>
      <c r="C71" s="246" t="s">
        <v>478</v>
      </c>
      <c r="D71" s="289">
        <f>IF('Table 1'!E18="M",0,'Table 1'!E18)-SUM('Table 3B'!D49,'Table 3C'!D49,'Table 3D'!D49,'Table 3E'!D49)</f>
        <v>0</v>
      </c>
      <c r="E71" s="289">
        <f>IF('Table 1'!F18="M",0,'Table 1'!F18)-SUM('Table 3B'!E49,'Table 3C'!E49,'Table 3D'!E49,'Table 3E'!E49)</f>
        <v>0</v>
      </c>
      <c r="F71" s="289">
        <f>IF('Table 1'!G18="M",0,'Table 1'!G18)-SUM('Table 3B'!F49,'Table 3C'!F49,'Table 3D'!F49,'Table 3E'!F49)</f>
        <v>0</v>
      </c>
      <c r="G71" s="289">
        <f>IF('Table 1'!H18="M",0,'Table 1'!H18)-SUM('Table 3B'!G49,'Table 3C'!G49,'Table 3D'!G49,'Table 3E'!G49)</f>
        <v>0</v>
      </c>
      <c r="H71" s="289">
        <f>IF('Table 1'!I18="M",0,'Table 1'!I18)-SUM('Table 3B'!H49,'Table 3C'!H49,'Table 3D'!H49,'Table 3E'!H49)</f>
        <v>0</v>
      </c>
      <c r="I71" s="289">
        <f>IF('Table 1'!J18="M",0,'Table 1'!J18)-SUM('Table 3B'!I49,'Table 3C'!I49,'Table 3D'!I49,'Table 3E'!I49)</f>
        <v>0</v>
      </c>
      <c r="J71" s="289">
        <f>IF('Table 1'!K18="M",0,'Table 1'!K18)-SUM('Table 3B'!J49,'Table 3C'!J49,'Table 3D'!J49,'Table 3E'!J49)</f>
        <v>0</v>
      </c>
      <c r="K71" s="289">
        <f>IF('Table 1'!L18="M",0,'Table 1'!L18)-SUM('Table 3B'!K49,'Table 3C'!K49,'Table 3D'!K49,'Table 3E'!K49)</f>
        <v>0</v>
      </c>
      <c r="L71" s="289">
        <f>IF('Table 1'!M18="M",0,'Table 1'!M18)-SUM('Table 3B'!L49,'Table 3C'!L49,'Table 3D'!L49,'Table 3E'!L49)</f>
        <v>0</v>
      </c>
      <c r="M71" s="289">
        <f>IF('Table 1'!N18="M",0,'Table 1'!N18)-SUM('Table 3B'!M49,'Table 3C'!M49,'Table 3D'!M49,'Table 3E'!M49)</f>
        <v>0</v>
      </c>
      <c r="N71" s="289">
        <f>IF('Table 1'!O18="M",0,'Table 1'!O18)-SUM('Table 3B'!N49,'Table 3C'!N49,'Table 3D'!N49,'Table 3E'!N49)</f>
        <v>0</v>
      </c>
      <c r="O71" s="346"/>
      <c r="P71" s="347"/>
    </row>
  </sheetData>
  <sheetProtection password="CA3F" sheet="1" objects="1" scenarios="1" formatCells="0"/>
  <mergeCells count="2">
    <mergeCell ref="D57:N57"/>
    <mergeCell ref="D6:N6"/>
  </mergeCells>
  <conditionalFormatting sqref="D57:N57">
    <cfRule type="cellIs" priority="1" dxfId="1" operator="notEqual" stopIfTrue="1">
      <formula>"OK - Table 3A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R75"/>
  <sheetViews>
    <sheetView showGridLines="0" defaultGridColor="0" zoomScale="70" zoomScaleNormal="70" colorId="22" workbookViewId="0" topLeftCell="B4">
      <selection activeCell="E38" sqref="E38"/>
    </sheetView>
  </sheetViews>
  <sheetFormatPr defaultColWidth="9.77734375" defaultRowHeight="15"/>
  <cols>
    <col min="1" max="1" width="10.4453125" style="300" hidden="1" customWidth="1"/>
    <col min="2" max="2" width="3.77734375" style="337" customWidth="1"/>
    <col min="3" max="3" width="72.4453125" style="361" customWidth="1"/>
    <col min="4" max="10" width="10.99609375" style="337" customWidth="1"/>
    <col min="11" max="13" width="10.77734375" style="337" customWidth="1"/>
    <col min="14" max="14" width="10.6640625" style="337" customWidth="1"/>
    <col min="15" max="15" width="87.5546875" style="337" customWidth="1"/>
    <col min="16" max="16" width="5.3359375" style="337" customWidth="1"/>
    <col min="17" max="17" width="0.9921875" style="337" customWidth="1"/>
    <col min="18" max="18" width="0.55078125" style="337" customWidth="1"/>
    <col min="19" max="19" width="9.77734375" style="337" customWidth="1"/>
    <col min="20" max="20" width="40.77734375" style="337" customWidth="1"/>
    <col min="21" max="16384" width="9.77734375" style="337" customWidth="1"/>
  </cols>
  <sheetData>
    <row r="1" spans="1:14" ht="15">
      <c r="A1" s="33"/>
      <c r="B1" s="209"/>
      <c r="C1" s="210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8" ht="18">
      <c r="A2" s="38"/>
      <c r="B2" s="224" t="s">
        <v>43</v>
      </c>
      <c r="C2" s="49" t="s">
        <v>78</v>
      </c>
      <c r="D2" s="24"/>
      <c r="E2" s="24"/>
      <c r="F2" s="24"/>
      <c r="G2" s="24"/>
      <c r="H2" s="24"/>
      <c r="I2" s="24"/>
      <c r="J2" s="24"/>
      <c r="K2" s="209"/>
      <c r="L2" s="209"/>
      <c r="M2" s="209"/>
      <c r="N2" s="209"/>
      <c r="R2" s="279"/>
    </row>
    <row r="3" spans="1:18" ht="18">
      <c r="A3" s="38"/>
      <c r="B3" s="224"/>
      <c r="C3" s="49" t="s">
        <v>79</v>
      </c>
      <c r="D3" s="24"/>
      <c r="E3" s="24"/>
      <c r="F3" s="24"/>
      <c r="G3" s="24"/>
      <c r="H3" s="24"/>
      <c r="I3" s="24"/>
      <c r="J3" s="24"/>
      <c r="K3" s="209"/>
      <c r="L3" s="209"/>
      <c r="M3" s="209"/>
      <c r="N3" s="209"/>
      <c r="R3" s="279"/>
    </row>
    <row r="4" spans="1:18" ht="16.5" thickBot="1">
      <c r="A4" s="38"/>
      <c r="B4" s="224"/>
      <c r="C4" s="56"/>
      <c r="D4" s="39"/>
      <c r="E4" s="39"/>
      <c r="F4" s="39"/>
      <c r="G4" s="39"/>
      <c r="H4" s="39"/>
      <c r="I4" s="39"/>
      <c r="J4" s="39"/>
      <c r="K4" s="209"/>
      <c r="L4" s="209"/>
      <c r="M4" s="209"/>
      <c r="N4" s="209"/>
      <c r="R4" s="279"/>
    </row>
    <row r="5" spans="1:18" ht="16.5" thickTop="1">
      <c r="A5" s="120"/>
      <c r="B5" s="121"/>
      <c r="C5" s="51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22"/>
      <c r="P5" s="323"/>
      <c r="R5" s="279"/>
    </row>
    <row r="6" spans="1:16" ht="15.75">
      <c r="A6" s="122"/>
      <c r="B6" s="65"/>
      <c r="C6" s="303" t="str">
        <f>'Cover page'!E13</f>
        <v>Member state: Hungary</v>
      </c>
      <c r="D6" s="487" t="s">
        <v>2</v>
      </c>
      <c r="E6" s="488"/>
      <c r="F6" s="488"/>
      <c r="G6" s="488"/>
      <c r="H6" s="488"/>
      <c r="I6" s="488"/>
      <c r="J6" s="488"/>
      <c r="K6" s="488"/>
      <c r="L6" s="488"/>
      <c r="M6" s="488"/>
      <c r="N6" s="489"/>
      <c r="O6" s="325"/>
      <c r="P6" s="333"/>
    </row>
    <row r="7" spans="1:16" ht="15.75">
      <c r="A7" s="122"/>
      <c r="B7" s="65"/>
      <c r="C7" s="304" t="s">
        <v>101</v>
      </c>
      <c r="D7" s="30">
        <f>'Table 1'!E5</f>
        <v>1995</v>
      </c>
      <c r="E7" s="30">
        <f>'Table 1'!F5</f>
        <v>1996</v>
      </c>
      <c r="F7" s="30">
        <f>'Table 1'!G5</f>
        <v>1997</v>
      </c>
      <c r="G7" s="30">
        <f>'Table 1'!H5</f>
        <v>1998</v>
      </c>
      <c r="H7" s="30">
        <f>'Table 1'!I5</f>
        <v>1999</v>
      </c>
      <c r="I7" s="30">
        <f>'Table 1'!J5</f>
        <v>2000</v>
      </c>
      <c r="J7" s="30">
        <f>'Table 1'!K5</f>
        <v>2001</v>
      </c>
      <c r="K7" s="30">
        <f>'Table 1'!L5</f>
        <v>2002</v>
      </c>
      <c r="L7" s="30">
        <f>'Table 1'!M5</f>
        <v>2003</v>
      </c>
      <c r="M7" s="30">
        <f>'Table 1'!N5</f>
        <v>2004</v>
      </c>
      <c r="N7" s="30">
        <f>'Table 1'!O5</f>
        <v>2005</v>
      </c>
      <c r="O7" s="327"/>
      <c r="P7" s="333"/>
    </row>
    <row r="8" spans="1:16" ht="15.75">
      <c r="A8" s="122"/>
      <c r="B8" s="65"/>
      <c r="C8" s="303" t="str">
        <f>'Cover page'!E14</f>
        <v>Date: 04/16/2010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  <c r="O8" s="349"/>
      <c r="P8" s="333"/>
    </row>
    <row r="9" spans="1:16" ht="10.5" customHeight="1" thickBot="1">
      <c r="A9" s="122"/>
      <c r="B9" s="65"/>
      <c r="C9" s="53"/>
      <c r="D9" s="72"/>
      <c r="E9" s="72"/>
      <c r="F9" s="72"/>
      <c r="G9" s="72"/>
      <c r="H9" s="72"/>
      <c r="I9" s="72"/>
      <c r="J9" s="72"/>
      <c r="K9" s="72"/>
      <c r="L9" s="72"/>
      <c r="M9" s="72"/>
      <c r="N9" s="143"/>
      <c r="O9" s="362"/>
      <c r="P9" s="333"/>
    </row>
    <row r="10" spans="1:16" ht="17.25" thickBot="1" thickTop="1">
      <c r="A10" s="106" t="s">
        <v>311</v>
      </c>
      <c r="B10" s="65"/>
      <c r="C10" s="123" t="s">
        <v>113</v>
      </c>
      <c r="D10" s="386">
        <v>510051</v>
      </c>
      <c r="E10" s="386">
        <v>379705</v>
      </c>
      <c r="F10" s="386">
        <v>524744</v>
      </c>
      <c r="G10" s="386">
        <v>752132.6090909091</v>
      </c>
      <c r="H10" s="386">
        <v>610648</v>
      </c>
      <c r="I10" s="386">
        <v>347703</v>
      </c>
      <c r="J10" s="386">
        <v>707359</v>
      </c>
      <c r="K10" s="386">
        <v>1336587</v>
      </c>
      <c r="L10" s="386">
        <v>1094078</v>
      </c>
      <c r="M10" s="387">
        <v>1217037</v>
      </c>
      <c r="N10" s="387">
        <v>1586040</v>
      </c>
      <c r="O10" s="165"/>
      <c r="P10" s="333"/>
    </row>
    <row r="11" spans="1:16" ht="6" customHeight="1" thickTop="1">
      <c r="A11" s="106"/>
      <c r="B11" s="65"/>
      <c r="C11" s="124"/>
      <c r="D11" s="161"/>
      <c r="E11" s="166"/>
      <c r="F11" s="166"/>
      <c r="G11" s="166"/>
      <c r="H11" s="166"/>
      <c r="I11" s="166"/>
      <c r="J11" s="166"/>
      <c r="K11" s="166"/>
      <c r="L11" s="166"/>
      <c r="M11" s="166"/>
      <c r="N11" s="162"/>
      <c r="O11" s="162"/>
      <c r="P11" s="333"/>
    </row>
    <row r="12" spans="1:16" s="298" customFormat="1" ht="16.5" customHeight="1">
      <c r="A12" s="106" t="s">
        <v>312</v>
      </c>
      <c r="B12" s="125"/>
      <c r="C12" s="126" t="s">
        <v>144</v>
      </c>
      <c r="D12" s="186">
        <f>D13+D14+D15+D22+D27</f>
        <v>407668</v>
      </c>
      <c r="E12" s="186">
        <f aca="true" t="shared" si="0" ref="E12:J12">E13+E14+E15+E22+E27</f>
        <v>-179152</v>
      </c>
      <c r="F12" s="186">
        <f t="shared" si="0"/>
        <v>-269529</v>
      </c>
      <c r="G12" s="186">
        <f t="shared" si="0"/>
        <v>-226039</v>
      </c>
      <c r="H12" s="186">
        <f t="shared" si="0"/>
        <v>-2308</v>
      </c>
      <c r="I12" s="186">
        <f t="shared" si="0"/>
        <v>-259568</v>
      </c>
      <c r="J12" s="186">
        <f t="shared" si="0"/>
        <v>304168</v>
      </c>
      <c r="K12" s="186">
        <f>K13+K14+K15+K22+K27</f>
        <v>-70306</v>
      </c>
      <c r="L12" s="186">
        <f>L13+L14+L15+L22+L27</f>
        <v>145585</v>
      </c>
      <c r="M12" s="186">
        <f>M13+M14+M15+M22+M27</f>
        <v>404737</v>
      </c>
      <c r="N12" s="187">
        <f>N13+N14+N15+N22+N27</f>
        <v>-410950</v>
      </c>
      <c r="O12" s="169"/>
      <c r="P12" s="363"/>
    </row>
    <row r="13" spans="1:16" s="298" customFormat="1" ht="16.5" customHeight="1">
      <c r="A13" s="106" t="s">
        <v>313</v>
      </c>
      <c r="B13" s="127"/>
      <c r="C13" s="128" t="s">
        <v>85</v>
      </c>
      <c r="D13" s="388">
        <v>181693</v>
      </c>
      <c r="E13" s="388">
        <v>-192718</v>
      </c>
      <c r="F13" s="388">
        <v>-81890</v>
      </c>
      <c r="G13" s="389">
        <v>-148113</v>
      </c>
      <c r="H13" s="389">
        <v>173641</v>
      </c>
      <c r="I13" s="389">
        <v>-120411</v>
      </c>
      <c r="J13" s="389">
        <v>194826</v>
      </c>
      <c r="K13" s="389">
        <v>-332950</v>
      </c>
      <c r="L13" s="389">
        <v>32329</v>
      </c>
      <c r="M13" s="389">
        <v>194245</v>
      </c>
      <c r="N13" s="389">
        <v>-16577</v>
      </c>
      <c r="O13" s="169"/>
      <c r="P13" s="363"/>
    </row>
    <row r="14" spans="1:16" s="298" customFormat="1" ht="16.5" customHeight="1">
      <c r="A14" s="106" t="s">
        <v>314</v>
      </c>
      <c r="B14" s="127"/>
      <c r="C14" s="128" t="s">
        <v>94</v>
      </c>
      <c r="D14" s="388">
        <v>0</v>
      </c>
      <c r="E14" s="388">
        <v>0</v>
      </c>
      <c r="F14" s="388">
        <v>1424</v>
      </c>
      <c r="G14" s="389">
        <v>-2333</v>
      </c>
      <c r="H14" s="389">
        <v>-117252</v>
      </c>
      <c r="I14" s="389">
        <v>-103802</v>
      </c>
      <c r="J14" s="389">
        <v>-52109</v>
      </c>
      <c r="K14" s="389">
        <v>-63673</v>
      </c>
      <c r="L14" s="389">
        <v>1175</v>
      </c>
      <c r="M14" s="389">
        <v>-14578</v>
      </c>
      <c r="N14" s="389">
        <v>-18186</v>
      </c>
      <c r="O14" s="169"/>
      <c r="P14" s="363"/>
    </row>
    <row r="15" spans="1:16" s="298" customFormat="1" ht="16.5" customHeight="1">
      <c r="A15" s="106" t="s">
        <v>315</v>
      </c>
      <c r="B15" s="127"/>
      <c r="C15" s="128" t="s">
        <v>44</v>
      </c>
      <c r="D15" s="389">
        <v>28757</v>
      </c>
      <c r="E15" s="389">
        <v>-50388</v>
      </c>
      <c r="F15" s="389">
        <v>83549</v>
      </c>
      <c r="G15" s="389">
        <v>-7462</v>
      </c>
      <c r="H15" s="389">
        <v>-48494</v>
      </c>
      <c r="I15" s="389">
        <v>-30427</v>
      </c>
      <c r="J15" s="389">
        <v>-71483</v>
      </c>
      <c r="K15" s="389">
        <v>86771</v>
      </c>
      <c r="L15" s="389">
        <v>192877</v>
      </c>
      <c r="M15" s="389">
        <v>147272</v>
      </c>
      <c r="N15" s="389">
        <v>95412</v>
      </c>
      <c r="O15" s="169"/>
      <c r="P15" s="363"/>
    </row>
    <row r="16" spans="1:16" s="298" customFormat="1" ht="16.5" customHeight="1">
      <c r="A16" s="106" t="s">
        <v>316</v>
      </c>
      <c r="B16" s="127"/>
      <c r="C16" s="129" t="s">
        <v>75</v>
      </c>
      <c r="D16" s="388">
        <v>589363</v>
      </c>
      <c r="E16" s="388">
        <v>661986</v>
      </c>
      <c r="F16" s="388">
        <v>912330</v>
      </c>
      <c r="G16" s="389">
        <v>1044513</v>
      </c>
      <c r="H16" s="389">
        <v>1050999</v>
      </c>
      <c r="I16" s="389">
        <v>1211388</v>
      </c>
      <c r="J16" s="389">
        <v>1374588</v>
      </c>
      <c r="K16" s="389">
        <v>1849722.79</v>
      </c>
      <c r="L16" s="389">
        <v>2398953.837</v>
      </c>
      <c r="M16" s="389">
        <v>2799500</v>
      </c>
      <c r="N16" s="389">
        <v>3158500</v>
      </c>
      <c r="O16" s="169"/>
      <c r="P16" s="363"/>
    </row>
    <row r="17" spans="1:16" s="298" customFormat="1" ht="16.5" customHeight="1">
      <c r="A17" s="106" t="s">
        <v>317</v>
      </c>
      <c r="B17" s="127"/>
      <c r="C17" s="128" t="s">
        <v>76</v>
      </c>
      <c r="D17" s="388">
        <v>-560606</v>
      </c>
      <c r="E17" s="388">
        <v>-712374</v>
      </c>
      <c r="F17" s="388">
        <v>-828781</v>
      </c>
      <c r="G17" s="389">
        <v>-1051975</v>
      </c>
      <c r="H17" s="389">
        <v>-1099493</v>
      </c>
      <c r="I17" s="389">
        <v>-1241815</v>
      </c>
      <c r="J17" s="389">
        <v>-1446071</v>
      </c>
      <c r="K17" s="389">
        <v>-1762951.79</v>
      </c>
      <c r="L17" s="389">
        <v>-2206076.837</v>
      </c>
      <c r="M17" s="389">
        <v>-2652228</v>
      </c>
      <c r="N17" s="389">
        <v>-3063088</v>
      </c>
      <c r="O17" s="169"/>
      <c r="P17" s="363"/>
    </row>
    <row r="18" spans="1:16" s="298" customFormat="1" ht="16.5" customHeight="1">
      <c r="A18" s="106" t="s">
        <v>432</v>
      </c>
      <c r="B18" s="127"/>
      <c r="C18" s="129" t="s">
        <v>136</v>
      </c>
      <c r="D18" s="388">
        <v>47123</v>
      </c>
      <c r="E18" s="388">
        <v>-37193</v>
      </c>
      <c r="F18" s="388">
        <v>74451</v>
      </c>
      <c r="G18" s="389">
        <v>-5200</v>
      </c>
      <c r="H18" s="389">
        <v>-35959</v>
      </c>
      <c r="I18" s="389">
        <v>41295</v>
      </c>
      <c r="J18" s="389">
        <v>-49412</v>
      </c>
      <c r="K18" s="389">
        <v>104486</v>
      </c>
      <c r="L18" s="389">
        <v>239251</v>
      </c>
      <c r="M18" s="389">
        <v>138987</v>
      </c>
      <c r="N18" s="389">
        <v>-41019</v>
      </c>
      <c r="O18" s="169"/>
      <c r="P18" s="363"/>
    </row>
    <row r="19" spans="1:16" s="298" customFormat="1" ht="16.5" customHeight="1">
      <c r="A19" s="106" t="s">
        <v>433</v>
      </c>
      <c r="B19" s="127"/>
      <c r="C19" s="129" t="s">
        <v>130</v>
      </c>
      <c r="D19" s="388">
        <v>-18366</v>
      </c>
      <c r="E19" s="388">
        <v>-13195</v>
      </c>
      <c r="F19" s="388">
        <v>9098</v>
      </c>
      <c r="G19" s="389">
        <v>-2262</v>
      </c>
      <c r="H19" s="389">
        <v>-12535</v>
      </c>
      <c r="I19" s="389">
        <v>-71722</v>
      </c>
      <c r="J19" s="389">
        <v>-22071</v>
      </c>
      <c r="K19" s="389">
        <v>-17715</v>
      </c>
      <c r="L19" s="389">
        <v>-46374</v>
      </c>
      <c r="M19" s="389">
        <v>8285</v>
      </c>
      <c r="N19" s="389">
        <v>136431</v>
      </c>
      <c r="O19" s="169"/>
      <c r="P19" s="363"/>
    </row>
    <row r="20" spans="1:16" s="298" customFormat="1" ht="16.5" customHeight="1">
      <c r="A20" s="106" t="s">
        <v>434</v>
      </c>
      <c r="B20" s="127"/>
      <c r="C20" s="129" t="s">
        <v>126</v>
      </c>
      <c r="D20" s="388">
        <v>10000</v>
      </c>
      <c r="E20" s="388">
        <v>10000</v>
      </c>
      <c r="F20" s="388">
        <v>49000</v>
      </c>
      <c r="G20" s="389">
        <v>26000</v>
      </c>
      <c r="H20" s="389">
        <v>10000</v>
      </c>
      <c r="I20" s="389">
        <v>6000</v>
      </c>
      <c r="J20" s="389">
        <v>10000</v>
      </c>
      <c r="K20" s="389">
        <v>12000</v>
      </c>
      <c r="L20" s="389">
        <v>12000</v>
      </c>
      <c r="M20" s="389">
        <v>17000</v>
      </c>
      <c r="N20" s="389">
        <v>154200</v>
      </c>
      <c r="O20" s="169"/>
      <c r="P20" s="363"/>
    </row>
    <row r="21" spans="1:16" s="298" customFormat="1" ht="16.5" customHeight="1">
      <c r="A21" s="106" t="s">
        <v>435</v>
      </c>
      <c r="B21" s="127"/>
      <c r="C21" s="128" t="s">
        <v>127</v>
      </c>
      <c r="D21" s="388">
        <v>-28366</v>
      </c>
      <c r="E21" s="388">
        <v>-23195</v>
      </c>
      <c r="F21" s="388">
        <v>-39902</v>
      </c>
      <c r="G21" s="389">
        <v>-28262</v>
      </c>
      <c r="H21" s="389">
        <v>-22535</v>
      </c>
      <c r="I21" s="389">
        <v>-77722</v>
      </c>
      <c r="J21" s="389">
        <v>-32071</v>
      </c>
      <c r="K21" s="389">
        <v>-29715</v>
      </c>
      <c r="L21" s="389">
        <v>-58374</v>
      </c>
      <c r="M21" s="389">
        <v>-8715</v>
      </c>
      <c r="N21" s="389">
        <v>-17769</v>
      </c>
      <c r="O21" s="169"/>
      <c r="P21" s="363"/>
    </row>
    <row r="22" spans="1:16" s="298" customFormat="1" ht="16.5" customHeight="1">
      <c r="A22" s="106" t="s">
        <v>318</v>
      </c>
      <c r="B22" s="127"/>
      <c r="C22" s="129" t="s">
        <v>45</v>
      </c>
      <c r="D22" s="389">
        <v>170117</v>
      </c>
      <c r="E22" s="389">
        <v>43217</v>
      </c>
      <c r="F22" s="389">
        <v>-363283</v>
      </c>
      <c r="G22" s="389">
        <v>-69309</v>
      </c>
      <c r="H22" s="389">
        <v>-98011</v>
      </c>
      <c r="I22" s="389">
        <v>-3805</v>
      </c>
      <c r="J22" s="389">
        <v>199319</v>
      </c>
      <c r="K22" s="389">
        <v>160394</v>
      </c>
      <c r="L22" s="389">
        <v>-106902</v>
      </c>
      <c r="M22" s="389">
        <v>-108587</v>
      </c>
      <c r="N22" s="389">
        <v>-504867</v>
      </c>
      <c r="O22" s="169"/>
      <c r="P22" s="363"/>
    </row>
    <row r="23" spans="1:16" s="298" customFormat="1" ht="16.5" customHeight="1">
      <c r="A23" s="106" t="s">
        <v>436</v>
      </c>
      <c r="B23" s="127"/>
      <c r="C23" s="129" t="s">
        <v>145</v>
      </c>
      <c r="D23" s="388">
        <v>0</v>
      </c>
      <c r="E23" s="388">
        <v>0</v>
      </c>
      <c r="F23" s="388">
        <v>0</v>
      </c>
      <c r="G23" s="389">
        <v>0</v>
      </c>
      <c r="H23" s="389">
        <v>0</v>
      </c>
      <c r="I23" s="389">
        <v>999</v>
      </c>
      <c r="J23" s="389">
        <v>72</v>
      </c>
      <c r="K23" s="389">
        <v>249</v>
      </c>
      <c r="L23" s="389">
        <v>-748</v>
      </c>
      <c r="M23" s="389">
        <v>630</v>
      </c>
      <c r="N23" s="389">
        <v>450</v>
      </c>
      <c r="O23" s="169"/>
      <c r="P23" s="363"/>
    </row>
    <row r="24" spans="1:16" s="298" customFormat="1" ht="16.5" customHeight="1">
      <c r="A24" s="106" t="s">
        <v>437</v>
      </c>
      <c r="B24" s="127"/>
      <c r="C24" s="129" t="s">
        <v>137</v>
      </c>
      <c r="D24" s="388">
        <v>170117</v>
      </c>
      <c r="E24" s="388">
        <v>43217</v>
      </c>
      <c r="F24" s="388">
        <v>-363283</v>
      </c>
      <c r="G24" s="389">
        <v>-69309</v>
      </c>
      <c r="H24" s="389">
        <v>-98011</v>
      </c>
      <c r="I24" s="389">
        <v>-4804</v>
      </c>
      <c r="J24" s="389">
        <v>199247</v>
      </c>
      <c r="K24" s="389">
        <v>160145</v>
      </c>
      <c r="L24" s="389">
        <v>-106154</v>
      </c>
      <c r="M24" s="389">
        <v>-109217</v>
      </c>
      <c r="N24" s="389">
        <v>-505317</v>
      </c>
      <c r="O24" s="169"/>
      <c r="P24" s="363"/>
    </row>
    <row r="25" spans="1:16" s="298" customFormat="1" ht="16.5" customHeight="1">
      <c r="A25" s="106" t="s">
        <v>438</v>
      </c>
      <c r="B25" s="127"/>
      <c r="C25" s="129" t="s">
        <v>131</v>
      </c>
      <c r="D25" s="388">
        <v>248740</v>
      </c>
      <c r="E25" s="388">
        <v>255313</v>
      </c>
      <c r="F25" s="388">
        <v>1500</v>
      </c>
      <c r="G25" s="389">
        <v>49268</v>
      </c>
      <c r="H25" s="389">
        <v>22000</v>
      </c>
      <c r="I25" s="389">
        <v>59647</v>
      </c>
      <c r="J25" s="389">
        <v>281581</v>
      </c>
      <c r="K25" s="389">
        <v>251164</v>
      </c>
      <c r="L25" s="389">
        <v>15800</v>
      </c>
      <c r="M25" s="389">
        <v>17870</v>
      </c>
      <c r="N25" s="389">
        <v>32850</v>
      </c>
      <c r="O25" s="169"/>
      <c r="P25" s="363"/>
    </row>
    <row r="26" spans="1:16" s="298" customFormat="1" ht="16.5" customHeight="1">
      <c r="A26" s="106" t="s">
        <v>439</v>
      </c>
      <c r="B26" s="127"/>
      <c r="C26" s="128" t="s">
        <v>132</v>
      </c>
      <c r="D26" s="388">
        <v>-78623</v>
      </c>
      <c r="E26" s="388">
        <v>-212096</v>
      </c>
      <c r="F26" s="388">
        <v>-364783</v>
      </c>
      <c r="G26" s="389">
        <v>-118577</v>
      </c>
      <c r="H26" s="389">
        <v>-120011</v>
      </c>
      <c r="I26" s="389">
        <v>-64451</v>
      </c>
      <c r="J26" s="389">
        <v>-82334</v>
      </c>
      <c r="K26" s="389">
        <v>-91019</v>
      </c>
      <c r="L26" s="389">
        <v>-121954</v>
      </c>
      <c r="M26" s="389">
        <v>-127087</v>
      </c>
      <c r="N26" s="389">
        <v>-538167</v>
      </c>
      <c r="O26" s="169"/>
      <c r="P26" s="363"/>
    </row>
    <row r="27" spans="1:16" s="298" customFormat="1" ht="16.5" customHeight="1">
      <c r="A27" s="106" t="s">
        <v>319</v>
      </c>
      <c r="B27" s="127"/>
      <c r="C27" s="128" t="s">
        <v>86</v>
      </c>
      <c r="D27" s="388">
        <v>27101</v>
      </c>
      <c r="E27" s="388">
        <v>20737</v>
      </c>
      <c r="F27" s="388">
        <v>90671</v>
      </c>
      <c r="G27" s="389">
        <v>1178</v>
      </c>
      <c r="H27" s="389">
        <v>87808</v>
      </c>
      <c r="I27" s="389">
        <v>-1123.0000000000055</v>
      </c>
      <c r="J27" s="389">
        <v>33615</v>
      </c>
      <c r="K27" s="389">
        <v>79152</v>
      </c>
      <c r="L27" s="389">
        <v>26106</v>
      </c>
      <c r="M27" s="389">
        <v>186385</v>
      </c>
      <c r="N27" s="389">
        <v>33268</v>
      </c>
      <c r="O27" s="169"/>
      <c r="P27" s="363"/>
    </row>
    <row r="28" spans="1:16" s="298" customFormat="1" ht="16.5" customHeight="1">
      <c r="A28" s="106"/>
      <c r="B28" s="127"/>
      <c r="C28" s="128"/>
      <c r="D28" s="274"/>
      <c r="E28" s="274"/>
      <c r="F28" s="274"/>
      <c r="G28" s="274"/>
      <c r="H28" s="274"/>
      <c r="I28" s="274"/>
      <c r="J28" s="274"/>
      <c r="K28" s="275"/>
      <c r="L28" s="275"/>
      <c r="M28" s="275"/>
      <c r="N28" s="276"/>
      <c r="O28" s="169"/>
      <c r="P28" s="363"/>
    </row>
    <row r="29" spans="1:16" s="298" customFormat="1" ht="16.5" customHeight="1">
      <c r="A29" s="106" t="s">
        <v>320</v>
      </c>
      <c r="B29" s="127"/>
      <c r="C29" s="126" t="s">
        <v>500</v>
      </c>
      <c r="D29" s="187">
        <f>D30+D31+D33+D34+D36+D38+D39+D40</f>
        <v>94522.9999999998</v>
      </c>
      <c r="E29" s="187">
        <f aca="true" t="shared" si="1" ref="E29:L29">E30+E31+E33+E34+E36+E38+E39+E40</f>
        <v>-65239.999999999534</v>
      </c>
      <c r="F29" s="187">
        <f t="shared" si="1"/>
        <v>181079.99999999977</v>
      </c>
      <c r="G29" s="187">
        <f t="shared" si="1"/>
        <v>171675.0000000003</v>
      </c>
      <c r="H29" s="187">
        <f t="shared" si="1"/>
        <v>159461.9999999993</v>
      </c>
      <c r="I29" s="187">
        <f t="shared" si="1"/>
        <v>254715.00000000052</v>
      </c>
      <c r="J29" s="187">
        <f t="shared" si="1"/>
        <v>-418565.00000000006</v>
      </c>
      <c r="K29" s="187">
        <f t="shared" si="1"/>
        <v>149742.00000000081</v>
      </c>
      <c r="L29" s="187">
        <f t="shared" si="1"/>
        <v>95727.99999999869</v>
      </c>
      <c r="M29" s="187">
        <f>M30+M31+M33+M34+M36+M38+M39+M40</f>
        <v>-398732.99999999924</v>
      </c>
      <c r="N29" s="187">
        <f>N30+N31+N33+N34+N36+N38+N39+N40</f>
        <v>-13186.999999998516</v>
      </c>
      <c r="O29" s="169"/>
      <c r="P29" s="363"/>
    </row>
    <row r="30" spans="1:16" s="298" customFormat="1" ht="16.5" customHeight="1">
      <c r="A30" s="106" t="s">
        <v>321</v>
      </c>
      <c r="B30" s="127"/>
      <c r="C30" s="128" t="s">
        <v>89</v>
      </c>
      <c r="D30" s="388">
        <v>0</v>
      </c>
      <c r="E30" s="388">
        <v>0</v>
      </c>
      <c r="F30" s="388">
        <v>665</v>
      </c>
      <c r="G30" s="389">
        <v>3315</v>
      </c>
      <c r="H30" s="389">
        <v>136800</v>
      </c>
      <c r="I30" s="389">
        <v>95953</v>
      </c>
      <c r="J30" s="389">
        <v>66427</v>
      </c>
      <c r="K30" s="389">
        <v>51336</v>
      </c>
      <c r="L30" s="389">
        <v>35829</v>
      </c>
      <c r="M30" s="389">
        <v>39289</v>
      </c>
      <c r="N30" s="389">
        <v>29801</v>
      </c>
      <c r="O30" s="169"/>
      <c r="P30" s="363"/>
    </row>
    <row r="31" spans="1:16" s="298" customFormat="1" ht="16.5" customHeight="1">
      <c r="A31" s="106" t="s">
        <v>322</v>
      </c>
      <c r="B31" s="127"/>
      <c r="C31" s="128" t="s">
        <v>98</v>
      </c>
      <c r="D31" s="388">
        <v>10970</v>
      </c>
      <c r="E31" s="388">
        <v>-25467</v>
      </c>
      <c r="F31" s="388">
        <v>-31901</v>
      </c>
      <c r="G31" s="389">
        <v>-48195</v>
      </c>
      <c r="H31" s="389">
        <v>-51167</v>
      </c>
      <c r="I31" s="389">
        <v>4276</v>
      </c>
      <c r="J31" s="389">
        <v>-334068</v>
      </c>
      <c r="K31" s="389">
        <v>162171</v>
      </c>
      <c r="L31" s="389">
        <v>-174410</v>
      </c>
      <c r="M31" s="389">
        <v>-198821</v>
      </c>
      <c r="N31" s="389">
        <v>-71249</v>
      </c>
      <c r="O31" s="169"/>
      <c r="P31" s="363"/>
    </row>
    <row r="32" spans="1:16" s="298" customFormat="1" ht="16.5" customHeight="1">
      <c r="A32" s="106"/>
      <c r="B32" s="127"/>
      <c r="C32" s="130"/>
      <c r="D32" s="392"/>
      <c r="E32" s="393"/>
      <c r="F32" s="394"/>
      <c r="G32" s="394"/>
      <c r="H32" s="394"/>
      <c r="I32" s="394"/>
      <c r="J32" s="394"/>
      <c r="K32" s="394"/>
      <c r="L32" s="394"/>
      <c r="M32" s="394"/>
      <c r="N32" s="395"/>
      <c r="O32" s="169"/>
      <c r="P32" s="363"/>
    </row>
    <row r="33" spans="1:16" s="298" customFormat="1" ht="16.5" customHeight="1">
      <c r="A33" s="106" t="s">
        <v>323</v>
      </c>
      <c r="B33" s="127"/>
      <c r="C33" s="130" t="s">
        <v>96</v>
      </c>
      <c r="D33" s="388">
        <v>33907.759114314955</v>
      </c>
      <c r="E33" s="388">
        <v>40085.25300246145</v>
      </c>
      <c r="F33" s="388">
        <v>-7918.88659064773</v>
      </c>
      <c r="G33" s="389">
        <v>304.85135617777814</v>
      </c>
      <c r="H33" s="389">
        <v>-4613.503691984306</v>
      </c>
      <c r="I33" s="389">
        <v>-25118.350433007323</v>
      </c>
      <c r="J33" s="389">
        <v>10702.873861866237</v>
      </c>
      <c r="K33" s="389">
        <v>59370.96923433273</v>
      </c>
      <c r="L33" s="389">
        <v>58169.36539774918</v>
      </c>
      <c r="M33" s="389">
        <v>81163.86014559293</v>
      </c>
      <c r="N33" s="389">
        <v>-65752.94612655307</v>
      </c>
      <c r="O33" s="170"/>
      <c r="P33" s="363"/>
    </row>
    <row r="34" spans="1:16" s="298" customFormat="1" ht="16.5" customHeight="1">
      <c r="A34" s="106" t="s">
        <v>324</v>
      </c>
      <c r="B34" s="127"/>
      <c r="C34" s="128" t="s">
        <v>95</v>
      </c>
      <c r="D34" s="396">
        <v>-33142</v>
      </c>
      <c r="E34" s="396">
        <v>-103901</v>
      </c>
      <c r="F34" s="396">
        <v>-43926.892657222255</v>
      </c>
      <c r="G34" s="397">
        <v>-52306.04878534717</v>
      </c>
      <c r="H34" s="397">
        <v>-17496.02694347657</v>
      </c>
      <c r="I34" s="397">
        <v>45792.9572541423</v>
      </c>
      <c r="J34" s="397">
        <v>3392.207069799305</v>
      </c>
      <c r="K34" s="397">
        <v>-27541.977404172703</v>
      </c>
      <c r="L34" s="397">
        <v>-51819.58929499597</v>
      </c>
      <c r="M34" s="397">
        <v>-122699.45742518644</v>
      </c>
      <c r="N34" s="397">
        <v>-26144.709025922308</v>
      </c>
      <c r="O34" s="169"/>
      <c r="P34" s="363"/>
    </row>
    <row r="35" spans="1:16" s="298" customFormat="1" ht="16.5" customHeight="1">
      <c r="A35" s="106" t="s">
        <v>487</v>
      </c>
      <c r="B35" s="127"/>
      <c r="C35" s="129" t="s">
        <v>125</v>
      </c>
      <c r="D35" s="396">
        <v>0</v>
      </c>
      <c r="E35" s="396">
        <v>0</v>
      </c>
      <c r="F35" s="396">
        <v>-29542</v>
      </c>
      <c r="G35" s="397">
        <v>-39740</v>
      </c>
      <c r="H35" s="397">
        <v>-31331</v>
      </c>
      <c r="I35" s="397">
        <v>5976</v>
      </c>
      <c r="J35" s="397">
        <v>4980</v>
      </c>
      <c r="K35" s="397">
        <v>2149</v>
      </c>
      <c r="L35" s="397">
        <v>-6635</v>
      </c>
      <c r="M35" s="397">
        <v>-3700</v>
      </c>
      <c r="N35" s="397">
        <v>2166</v>
      </c>
      <c r="O35" s="169"/>
      <c r="P35" s="363"/>
    </row>
    <row r="36" spans="1:16" s="298" customFormat="1" ht="16.5" customHeight="1">
      <c r="A36" s="106" t="s">
        <v>325</v>
      </c>
      <c r="B36" s="127"/>
      <c r="C36" s="129" t="s">
        <v>97</v>
      </c>
      <c r="D36" s="389">
        <v>0</v>
      </c>
      <c r="E36" s="389">
        <v>0</v>
      </c>
      <c r="F36" s="389">
        <v>0</v>
      </c>
      <c r="G36" s="389">
        <v>0</v>
      </c>
      <c r="H36" s="389">
        <v>0</v>
      </c>
      <c r="I36" s="389">
        <v>0</v>
      </c>
      <c r="J36" s="389">
        <v>800</v>
      </c>
      <c r="K36" s="389">
        <v>700</v>
      </c>
      <c r="L36" s="389">
        <v>200</v>
      </c>
      <c r="M36" s="389">
        <v>-3100</v>
      </c>
      <c r="N36" s="389">
        <v>600</v>
      </c>
      <c r="O36" s="169"/>
      <c r="P36" s="363"/>
    </row>
    <row r="37" spans="1:16" s="298" customFormat="1" ht="16.5" customHeight="1">
      <c r="A37" s="106"/>
      <c r="B37" s="127"/>
      <c r="C37" s="130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395"/>
      <c r="O37" s="169"/>
      <c r="P37" s="363"/>
    </row>
    <row r="38" spans="1:16" s="298" customFormat="1" ht="16.5" customHeight="1">
      <c r="A38" s="106" t="s">
        <v>326</v>
      </c>
      <c r="B38" s="127"/>
      <c r="C38" s="128" t="s">
        <v>146</v>
      </c>
      <c r="D38" s="388">
        <v>82787.24088568485</v>
      </c>
      <c r="E38" s="388">
        <v>24042.746997539012</v>
      </c>
      <c r="F38" s="388">
        <v>264161.77924786974</v>
      </c>
      <c r="G38" s="389">
        <v>268556.19742916967</v>
      </c>
      <c r="H38" s="389">
        <v>95938.53063546016</v>
      </c>
      <c r="I38" s="389">
        <v>133811.39317886555</v>
      </c>
      <c r="J38" s="389">
        <v>-165819.0809316656</v>
      </c>
      <c r="K38" s="389">
        <v>-96293.99183015921</v>
      </c>
      <c r="L38" s="389">
        <v>227759.22389724548</v>
      </c>
      <c r="M38" s="389">
        <v>-194565.40272040572</v>
      </c>
      <c r="N38" s="389">
        <v>119558.65515247686</v>
      </c>
      <c r="O38" s="169"/>
      <c r="P38" s="363"/>
    </row>
    <row r="39" spans="1:16" s="298" customFormat="1" ht="16.5" customHeight="1">
      <c r="A39" s="106" t="s">
        <v>327</v>
      </c>
      <c r="B39" s="127"/>
      <c r="C39" s="128" t="s">
        <v>147</v>
      </c>
      <c r="D39" s="388">
        <v>0</v>
      </c>
      <c r="E39" s="388">
        <v>0</v>
      </c>
      <c r="F39" s="388">
        <v>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89">
        <v>0</v>
      </c>
      <c r="N39" s="389">
        <v>0</v>
      </c>
      <c r="O39" s="169"/>
      <c r="P39" s="363"/>
    </row>
    <row r="40" spans="1:16" s="298" customFormat="1" ht="16.5" customHeight="1">
      <c r="A40" s="106" t="s">
        <v>328</v>
      </c>
      <c r="B40" s="127"/>
      <c r="C40" s="128" t="s">
        <v>148</v>
      </c>
      <c r="D40" s="396">
        <v>0</v>
      </c>
      <c r="E40" s="396">
        <v>0</v>
      </c>
      <c r="F40" s="396">
        <v>0</v>
      </c>
      <c r="G40" s="397">
        <v>0</v>
      </c>
      <c r="H40" s="397">
        <v>0</v>
      </c>
      <c r="I40" s="397">
        <v>0</v>
      </c>
      <c r="J40" s="397">
        <v>0</v>
      </c>
      <c r="K40" s="397">
        <v>0</v>
      </c>
      <c r="L40" s="397">
        <v>0</v>
      </c>
      <c r="M40" s="397">
        <v>0</v>
      </c>
      <c r="N40" s="397">
        <v>0</v>
      </c>
      <c r="O40" s="169"/>
      <c r="P40" s="363"/>
    </row>
    <row r="41" spans="1:16" s="298" customFormat="1" ht="16.5" customHeight="1">
      <c r="A41" s="106"/>
      <c r="B41" s="127"/>
      <c r="C41" s="130"/>
      <c r="D41" s="399"/>
      <c r="E41" s="394"/>
      <c r="F41" s="394"/>
      <c r="G41" s="394"/>
      <c r="H41" s="394"/>
      <c r="I41" s="394"/>
      <c r="J41" s="394"/>
      <c r="K41" s="394"/>
      <c r="L41" s="394"/>
      <c r="M41" s="394"/>
      <c r="N41" s="395"/>
      <c r="O41" s="169"/>
      <c r="P41" s="363"/>
    </row>
    <row r="42" spans="1:16" s="298" customFormat="1" ht="16.5" customHeight="1">
      <c r="A42" s="106" t="s">
        <v>329</v>
      </c>
      <c r="B42" s="127"/>
      <c r="C42" s="131" t="s">
        <v>90</v>
      </c>
      <c r="D42" s="388">
        <v>2107.000000000233</v>
      </c>
      <c r="E42" s="388">
        <v>81603.99999999953</v>
      </c>
      <c r="F42" s="388">
        <v>1619.0000000002328</v>
      </c>
      <c r="G42" s="389">
        <v>52023.39090909064</v>
      </c>
      <c r="H42" s="389">
        <v>-49533</v>
      </c>
      <c r="I42" s="389">
        <v>12200.999999999476</v>
      </c>
      <c r="J42" s="389">
        <v>2234.0000000001164</v>
      </c>
      <c r="K42" s="389">
        <v>104037.9999999993</v>
      </c>
      <c r="L42" s="389">
        <v>24557.000000001164</v>
      </c>
      <c r="M42" s="389">
        <v>48104.9999999993</v>
      </c>
      <c r="N42" s="389">
        <v>27128.999999998603</v>
      </c>
      <c r="O42" s="169"/>
      <c r="P42" s="363"/>
    </row>
    <row r="43" spans="1:16" s="298" customFormat="1" ht="16.5" customHeight="1">
      <c r="A43" s="106" t="s">
        <v>330</v>
      </c>
      <c r="B43" s="127"/>
      <c r="C43" s="132" t="s">
        <v>112</v>
      </c>
      <c r="D43" s="388">
        <v>2107.000000000233</v>
      </c>
      <c r="E43" s="388">
        <v>81603.99999999953</v>
      </c>
      <c r="F43" s="388">
        <v>1619.0000000002328</v>
      </c>
      <c r="G43" s="389">
        <v>52023.39090909064</v>
      </c>
      <c r="H43" s="389">
        <v>-49533</v>
      </c>
      <c r="I43" s="389">
        <v>12200.999999999476</v>
      </c>
      <c r="J43" s="389">
        <v>2234.0000000001164</v>
      </c>
      <c r="K43" s="389">
        <v>104037.9999999993</v>
      </c>
      <c r="L43" s="389">
        <v>24557.000000001164</v>
      </c>
      <c r="M43" s="389">
        <v>48104.9999999993</v>
      </c>
      <c r="N43" s="389">
        <v>27128.999999998603</v>
      </c>
      <c r="O43" s="169"/>
      <c r="P43" s="363"/>
    </row>
    <row r="44" spans="1:16" s="298" customFormat="1" ht="16.5" customHeight="1">
      <c r="A44" s="106" t="s">
        <v>331</v>
      </c>
      <c r="B44" s="127"/>
      <c r="C44" s="128" t="s">
        <v>88</v>
      </c>
      <c r="D44" s="388">
        <v>0</v>
      </c>
      <c r="E44" s="388">
        <v>0</v>
      </c>
      <c r="F44" s="388">
        <v>0</v>
      </c>
      <c r="G44" s="388">
        <v>0</v>
      </c>
      <c r="H44" s="388">
        <v>0</v>
      </c>
      <c r="I44" s="388">
        <v>0</v>
      </c>
      <c r="J44" s="388">
        <v>0</v>
      </c>
      <c r="K44" s="388">
        <v>0</v>
      </c>
      <c r="L44" s="388">
        <v>0</v>
      </c>
      <c r="M44" s="388">
        <v>0</v>
      </c>
      <c r="N44" s="389">
        <v>0</v>
      </c>
      <c r="O44" s="169"/>
      <c r="P44" s="363"/>
    </row>
    <row r="45" spans="1:16" s="298" customFormat="1" ht="13.5" customHeight="1" thickBot="1">
      <c r="A45" s="106"/>
      <c r="B45" s="127"/>
      <c r="C45" s="128"/>
      <c r="D45" s="401"/>
      <c r="E45" s="402"/>
      <c r="F45" s="402"/>
      <c r="G45" s="400"/>
      <c r="H45" s="400"/>
      <c r="I45" s="400"/>
      <c r="J45" s="400"/>
      <c r="K45" s="400"/>
      <c r="L45" s="400"/>
      <c r="M45" s="400"/>
      <c r="N45" s="400"/>
      <c r="O45" s="174"/>
      <c r="P45" s="363"/>
    </row>
    <row r="46" spans="1:16" s="298" customFormat="1" ht="21.75" customHeight="1" thickBot="1" thickTop="1">
      <c r="A46" s="360" t="s">
        <v>332</v>
      </c>
      <c r="B46" s="127"/>
      <c r="C46" s="123" t="s">
        <v>153</v>
      </c>
      <c r="D46" s="386">
        <v>1014349</v>
      </c>
      <c r="E46" s="386">
        <v>216917</v>
      </c>
      <c r="F46" s="386">
        <v>437914</v>
      </c>
      <c r="G46" s="387">
        <v>749792</v>
      </c>
      <c r="H46" s="387">
        <v>718268.9999999993</v>
      </c>
      <c r="I46" s="387">
        <v>355051</v>
      </c>
      <c r="J46" s="387">
        <v>595196</v>
      </c>
      <c r="K46" s="387">
        <v>1520061</v>
      </c>
      <c r="L46" s="387">
        <v>1359948</v>
      </c>
      <c r="M46" s="387">
        <v>1271146</v>
      </c>
      <c r="N46" s="387">
        <v>1189032</v>
      </c>
      <c r="O46" s="172"/>
      <c r="P46" s="363"/>
    </row>
    <row r="47" spans="1:16" ht="9" customHeight="1" thickBot="1" thickTop="1">
      <c r="A47" s="106"/>
      <c r="B47" s="65"/>
      <c r="C47" s="13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175"/>
      <c r="P47" s="333"/>
    </row>
    <row r="48" spans="1:16" ht="9" customHeight="1" thickBot="1" thickTop="1">
      <c r="A48" s="106"/>
      <c r="B48" s="65"/>
      <c r="C48" s="135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176"/>
      <c r="P48" s="333"/>
    </row>
    <row r="49" spans="1:16" ht="18.75" thickBot="1" thickTop="1">
      <c r="A49" s="106" t="s">
        <v>383</v>
      </c>
      <c r="B49" s="65"/>
      <c r="C49" s="123" t="s">
        <v>158</v>
      </c>
      <c r="D49" s="386">
        <v>4761971</v>
      </c>
      <c r="E49" s="386">
        <v>5014358</v>
      </c>
      <c r="F49" s="386">
        <v>5408547</v>
      </c>
      <c r="G49" s="387">
        <v>6117064</v>
      </c>
      <c r="H49" s="387">
        <v>6874360</v>
      </c>
      <c r="I49" s="387">
        <v>7193101</v>
      </c>
      <c r="J49" s="387">
        <v>7837643</v>
      </c>
      <c r="K49" s="387">
        <v>9255618</v>
      </c>
      <c r="L49" s="387">
        <v>10377718</v>
      </c>
      <c r="M49" s="387">
        <v>11589955</v>
      </c>
      <c r="N49" s="387">
        <v>12741025</v>
      </c>
      <c r="O49" s="165"/>
      <c r="P49" s="333"/>
    </row>
    <row r="50" spans="1:16" ht="15.75" thickTop="1">
      <c r="A50" s="106" t="s">
        <v>384</v>
      </c>
      <c r="B50" s="65"/>
      <c r="C50" s="128" t="s">
        <v>154</v>
      </c>
      <c r="D50" s="389">
        <v>4868571</v>
      </c>
      <c r="E50" s="389">
        <v>5085488</v>
      </c>
      <c r="F50" s="389">
        <v>5523402</v>
      </c>
      <c r="G50" s="389">
        <v>6273194</v>
      </c>
      <c r="H50" s="389">
        <v>6991463</v>
      </c>
      <c r="I50" s="389">
        <v>7346514</v>
      </c>
      <c r="J50" s="389">
        <v>7941710</v>
      </c>
      <c r="K50" s="389">
        <v>9461771</v>
      </c>
      <c r="L50" s="389">
        <v>10821719</v>
      </c>
      <c r="M50" s="389">
        <v>12092865</v>
      </c>
      <c r="N50" s="389">
        <v>13281897</v>
      </c>
      <c r="O50" s="163"/>
      <c r="P50" s="333"/>
    </row>
    <row r="51" spans="1:16" ht="15">
      <c r="A51" s="106" t="s">
        <v>385</v>
      </c>
      <c r="B51" s="65"/>
      <c r="C51" s="128" t="s">
        <v>161</v>
      </c>
      <c r="D51" s="389">
        <v>106600</v>
      </c>
      <c r="E51" s="389">
        <v>71130</v>
      </c>
      <c r="F51" s="389">
        <v>114855</v>
      </c>
      <c r="G51" s="389">
        <v>156130</v>
      </c>
      <c r="H51" s="389">
        <v>117103</v>
      </c>
      <c r="I51" s="389">
        <v>153413</v>
      </c>
      <c r="J51" s="389">
        <v>104067</v>
      </c>
      <c r="K51" s="389">
        <v>206153</v>
      </c>
      <c r="L51" s="389">
        <v>444001</v>
      </c>
      <c r="M51" s="389">
        <v>502910</v>
      </c>
      <c r="N51" s="389">
        <v>540872</v>
      </c>
      <c r="O51" s="177"/>
      <c r="P51" s="333"/>
    </row>
    <row r="52" spans="1:16" ht="9.75" customHeight="1" thickBot="1">
      <c r="A52" s="106"/>
      <c r="B52" s="65"/>
      <c r="C52" s="12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372"/>
      <c r="P52" s="333"/>
    </row>
    <row r="53" spans="1:18" ht="20.25" thickBot="1" thickTop="1">
      <c r="A53" s="106"/>
      <c r="B53" s="65"/>
      <c r="C53" s="136" t="s">
        <v>91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/>
      <c r="P53" s="333"/>
      <c r="R53" s="279"/>
    </row>
    <row r="54" spans="1:18" ht="8.25" customHeight="1" thickTop="1">
      <c r="A54" s="106"/>
      <c r="B54" s="65"/>
      <c r="C54" s="137"/>
      <c r="D54" s="367"/>
      <c r="E54" s="367"/>
      <c r="F54" s="367"/>
      <c r="G54" s="367"/>
      <c r="H54" s="367"/>
      <c r="I54" s="367"/>
      <c r="J54" s="367"/>
      <c r="K54" s="368"/>
      <c r="L54" s="368"/>
      <c r="M54" s="368"/>
      <c r="N54" s="368"/>
      <c r="O54" s="368"/>
      <c r="P54" s="333"/>
      <c r="R54" s="279"/>
    </row>
    <row r="55" spans="1:18" ht="15.75">
      <c r="A55" s="106"/>
      <c r="B55" s="65"/>
      <c r="C55" s="223"/>
      <c r="D55" s="279"/>
      <c r="E55" s="279"/>
      <c r="F55" s="279"/>
      <c r="G55" s="279"/>
      <c r="H55" s="279"/>
      <c r="I55" s="279"/>
      <c r="J55" s="279"/>
      <c r="K55" s="300"/>
      <c r="L55" s="300"/>
      <c r="M55" s="300"/>
      <c r="N55" s="279"/>
      <c r="O55" s="300"/>
      <c r="P55" s="333"/>
      <c r="R55" s="279"/>
    </row>
    <row r="56" spans="1:18" ht="15.75">
      <c r="A56" s="106"/>
      <c r="B56" s="65"/>
      <c r="C56" s="26" t="s">
        <v>149</v>
      </c>
      <c r="D56" s="279"/>
      <c r="E56" s="279"/>
      <c r="F56" s="279"/>
      <c r="G56" s="279"/>
      <c r="H56" s="279"/>
      <c r="I56" s="279"/>
      <c r="J56" s="279"/>
      <c r="K56" s="300"/>
      <c r="L56" s="300"/>
      <c r="M56" s="300"/>
      <c r="N56" s="279"/>
      <c r="O56" s="300"/>
      <c r="P56" s="333"/>
      <c r="R56" s="279"/>
    </row>
    <row r="57" spans="1:18" ht="15.75">
      <c r="A57" s="106"/>
      <c r="B57" s="65"/>
      <c r="C57" s="52" t="s">
        <v>152</v>
      </c>
      <c r="D57" s="279"/>
      <c r="E57" s="279"/>
      <c r="F57" s="279"/>
      <c r="G57" s="279"/>
      <c r="H57" s="279"/>
      <c r="I57" s="279"/>
      <c r="J57" s="279"/>
      <c r="K57" s="300"/>
      <c r="L57" s="300"/>
      <c r="M57" s="300"/>
      <c r="N57" s="279"/>
      <c r="O57" s="300"/>
      <c r="P57" s="333"/>
      <c r="R57" s="279"/>
    </row>
    <row r="58" spans="1:18" ht="15.75">
      <c r="A58" s="106"/>
      <c r="B58" s="65"/>
      <c r="C58" s="52" t="s">
        <v>143</v>
      </c>
      <c r="D58" s="279"/>
      <c r="E58" s="279"/>
      <c r="F58" s="279"/>
      <c r="G58" s="279"/>
      <c r="H58" s="279"/>
      <c r="I58" s="279"/>
      <c r="J58" s="279"/>
      <c r="K58" s="300"/>
      <c r="L58" s="300"/>
      <c r="M58" s="300"/>
      <c r="O58" s="300"/>
      <c r="P58" s="333"/>
      <c r="R58" s="279"/>
    </row>
    <row r="59" spans="1:18" ht="9.75" customHeight="1" thickBot="1">
      <c r="A59" s="115"/>
      <c r="B59" s="139"/>
      <c r="C59" s="211"/>
      <c r="D59" s="373"/>
      <c r="E59" s="373"/>
      <c r="F59" s="373"/>
      <c r="G59" s="373"/>
      <c r="H59" s="373"/>
      <c r="I59" s="373"/>
      <c r="J59" s="373"/>
      <c r="K59" s="374"/>
      <c r="L59" s="374"/>
      <c r="M59" s="374"/>
      <c r="N59" s="374"/>
      <c r="O59" s="374"/>
      <c r="P59" s="340"/>
      <c r="R59" s="279"/>
    </row>
    <row r="60" spans="1:18" ht="16.5" thickTop="1">
      <c r="A60" s="38"/>
      <c r="B60" s="141"/>
      <c r="C60" s="52"/>
      <c r="D60" s="342"/>
      <c r="E60" s="342"/>
      <c r="F60" s="342"/>
      <c r="G60" s="342"/>
      <c r="H60" s="342"/>
      <c r="I60" s="342"/>
      <c r="J60" s="342"/>
      <c r="K60" s="375"/>
      <c r="L60" s="375"/>
      <c r="M60" s="375"/>
      <c r="N60" s="375"/>
      <c r="O60" s="375"/>
      <c r="P60" s="279"/>
      <c r="Q60" s="279"/>
      <c r="R60" s="279"/>
    </row>
    <row r="61" spans="1:15" ht="15.75">
      <c r="A61" s="33"/>
      <c r="B61" s="209"/>
      <c r="C61" s="210"/>
      <c r="D61" s="342"/>
      <c r="E61" s="342"/>
      <c r="F61" s="342"/>
      <c r="G61" s="342"/>
      <c r="H61" s="342"/>
      <c r="I61" s="342"/>
      <c r="J61" s="342"/>
      <c r="K61" s="376"/>
      <c r="L61" s="376"/>
      <c r="M61" s="376"/>
      <c r="N61" s="376"/>
      <c r="O61" s="376"/>
    </row>
    <row r="62" spans="1:17" ht="15" customHeight="1">
      <c r="A62" s="33"/>
      <c r="B62" s="247" t="s">
        <v>190</v>
      </c>
      <c r="C62" s="240"/>
      <c r="D62" s="494" t="str">
        <f>IF(COUNTA(D10:N10,D12:N27,D29:N31,D33:N36,D38:N40,D42:N44,D46:N46,D49:N51)/374*100=100,"OK - Table 3B is fully completed","WARNING - Table 3B is not fully completed, please fill in figure, L, M or 0")</f>
        <v>OK - Table 3B is fully completed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344"/>
      <c r="P62" s="296"/>
      <c r="Q62" s="370"/>
    </row>
    <row r="63" spans="1:17" ht="15">
      <c r="A63" s="33"/>
      <c r="B63" s="229" t="s">
        <v>191</v>
      </c>
      <c r="C63" s="117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12"/>
      <c r="P63" s="297"/>
      <c r="Q63" s="370"/>
    </row>
    <row r="64" spans="1:17" ht="15.75">
      <c r="A64" s="33"/>
      <c r="B64" s="248"/>
      <c r="C64" s="242" t="s">
        <v>515</v>
      </c>
      <c r="D64" s="287">
        <f>IF(D46="M",0,D46)-IF(D10="M",0,D10)-IF(D12="M",0,D12)-IF(D29="M",0,D29)-IF(D42="M",0,D42)</f>
        <v>-2.9103830456733704E-11</v>
      </c>
      <c r="E64" s="287">
        <f aca="true" t="shared" si="2" ref="E64:J64">IF(E46="M",0,E46)-IF(E10="M",0,E10)-IF(E12="M",0,E12)-IF(E29="M",0,E29)-IF(E42="M",0,E42)</f>
        <v>0</v>
      </c>
      <c r="F64" s="287">
        <f t="shared" si="2"/>
        <v>0</v>
      </c>
      <c r="G64" s="287">
        <f t="shared" si="2"/>
        <v>-5.820766091346741E-11</v>
      </c>
      <c r="H64" s="287">
        <f t="shared" si="2"/>
        <v>0</v>
      </c>
      <c r="I64" s="287">
        <f t="shared" si="2"/>
        <v>0</v>
      </c>
      <c r="J64" s="287">
        <f t="shared" si="2"/>
        <v>-5.820766091346741E-11</v>
      </c>
      <c r="K64" s="287">
        <f>IF(K46="M",0,K46)-IF(K10="M",0,K10)-IF(K12="M",0,K12)-IF(K29="M",0,K29)-IF(K42="M",0,K42)</f>
        <v>-1.1641532182693481E-10</v>
      </c>
      <c r="L64" s="287">
        <f>IF(L46="M",0,L46)-IF(L10="M",0,L10)-IF(L12="M",0,L12)-IF(L29="M",0,L29)-IF(L42="M",0,L42)</f>
        <v>1.4551915228366852E-10</v>
      </c>
      <c r="M64" s="287">
        <f>IF(M46="M",0,M46)-IF(M10="M",0,M10)-IF(M12="M",0,M12)-IF(M29="M",0,M29)-IF(M42="M",0,M42)</f>
        <v>-5.820766091346741E-11</v>
      </c>
      <c r="N64" s="287">
        <f>IF(N46="M",0,N46)-IF(N10="M",0,N10)-IF(N12="M",0,N12)-IF(N29="M",0,N29)-IF(N42="M",0,N42)</f>
        <v>-8.731149137020111E-11</v>
      </c>
      <c r="O64" s="371"/>
      <c r="P64" s="297"/>
      <c r="Q64" s="370"/>
    </row>
    <row r="65" spans="1:17" ht="15.75">
      <c r="A65" s="33"/>
      <c r="B65" s="248"/>
      <c r="C65" s="242" t="s">
        <v>516</v>
      </c>
      <c r="D65" s="287">
        <f>IF(D12="M",0,D12)-IF(D13="M",0,D13)-IF(D14="M",0,D14)-IF(D15="M",0,D15)-IF(D22="M",0,D22)-IF(D27="M",0,D27)</f>
        <v>0</v>
      </c>
      <c r="E65" s="287">
        <f aca="true" t="shared" si="3" ref="E65:J65">IF(E12="M",0,E12)-IF(E13="M",0,E13)-IF(E14="M",0,E14)-IF(E15="M",0,E15)-IF(E22="M",0,E22)-IF(E27="M",0,E27)</f>
        <v>0</v>
      </c>
      <c r="F65" s="287">
        <f t="shared" si="3"/>
        <v>0</v>
      </c>
      <c r="G65" s="287">
        <f t="shared" si="3"/>
        <v>0</v>
      </c>
      <c r="H65" s="287">
        <f t="shared" si="3"/>
        <v>0</v>
      </c>
      <c r="I65" s="287">
        <f t="shared" si="3"/>
        <v>5.4569682106375694E-12</v>
      </c>
      <c r="J65" s="287">
        <f t="shared" si="3"/>
        <v>0</v>
      </c>
      <c r="K65" s="287">
        <f>IF(K12="M",0,K12)-IF(K13="M",0,K13)-IF(K14="M",0,K14)-IF(K15="M",0,K15)-IF(K22="M",0,K22)-IF(K27="M",0,K27)</f>
        <v>0</v>
      </c>
      <c r="L65" s="287">
        <f>IF(L12="M",0,L12)-IF(L13="M",0,L13)-IF(L14="M",0,L14)-IF(L15="M",0,L15)-IF(L22="M",0,L22)-IF(L27="M",0,L27)</f>
        <v>0</v>
      </c>
      <c r="M65" s="287">
        <f>IF(M12="M",0,M12)-IF(M13="M",0,M13)-IF(M14="M",0,M14)-IF(M15="M",0,M15)-IF(M22="M",0,M22)-IF(M27="M",0,M27)</f>
        <v>0</v>
      </c>
      <c r="N65" s="287">
        <f>IF(N12="M",0,N12)-IF(N13="M",0,N13)-IF(N14="M",0,N14)-IF(N15="M",0,N15)-IF(N22="M",0,N22)-IF(N27="M",0,N27)</f>
        <v>0</v>
      </c>
      <c r="O65" s="371"/>
      <c r="P65" s="297"/>
      <c r="Q65" s="370"/>
    </row>
    <row r="66" spans="1:17" ht="15.75">
      <c r="A66" s="33"/>
      <c r="B66" s="248"/>
      <c r="C66" s="149" t="s">
        <v>517</v>
      </c>
      <c r="D66" s="287">
        <f>IF(D15="M",0,D15)-IF(D18="M",0,D18)-IF(D19="M",0,D19)</f>
        <v>0</v>
      </c>
      <c r="E66" s="287">
        <f aca="true" t="shared" si="4" ref="E66:J66">IF(E15="M",0,E15)-IF(E18="M",0,E18)-IF(E19="M",0,E19)</f>
        <v>0</v>
      </c>
      <c r="F66" s="287">
        <f t="shared" si="4"/>
        <v>0</v>
      </c>
      <c r="G66" s="287">
        <f t="shared" si="4"/>
        <v>0</v>
      </c>
      <c r="H66" s="287">
        <f t="shared" si="4"/>
        <v>0</v>
      </c>
      <c r="I66" s="287">
        <f t="shared" si="4"/>
        <v>0</v>
      </c>
      <c r="J66" s="287">
        <f t="shared" si="4"/>
        <v>0</v>
      </c>
      <c r="K66" s="287">
        <f>IF(K15="M",0,K15)-IF(K18="M",0,K18)-IF(K19="M",0,K19)</f>
        <v>0</v>
      </c>
      <c r="L66" s="287">
        <f>IF(L15="M",0,L15)-IF(L18="M",0,L18)-IF(L19="M",0,L19)</f>
        <v>0</v>
      </c>
      <c r="M66" s="287">
        <f>IF(M15="M",0,M15)-IF(M18="M",0,M18)-IF(M19="M",0,M19)</f>
        <v>0</v>
      </c>
      <c r="N66" s="287">
        <f>IF(N15="M",0,N15)-IF(N18="M",0,N18)-IF(N19="M",0,N19)</f>
        <v>0</v>
      </c>
      <c r="O66" s="371"/>
      <c r="P66" s="297"/>
      <c r="Q66" s="370"/>
    </row>
    <row r="67" spans="1:17" ht="15.75">
      <c r="A67" s="33"/>
      <c r="B67" s="248"/>
      <c r="C67" s="242" t="s">
        <v>518</v>
      </c>
      <c r="D67" s="287">
        <f>IF(D15="M",0,D15)-IF(D16="M",0,D16)-IF(D17="M",0,D17)</f>
        <v>0</v>
      </c>
      <c r="E67" s="287">
        <f aca="true" t="shared" si="5" ref="E67:J67">IF(E15="M",0,E15)-IF(E16="M",0,E16)-IF(E17="M",0,E17)</f>
        <v>0</v>
      </c>
      <c r="F67" s="287">
        <f t="shared" si="5"/>
        <v>0</v>
      </c>
      <c r="G67" s="287">
        <f t="shared" si="5"/>
        <v>0</v>
      </c>
      <c r="H67" s="287">
        <f t="shared" si="5"/>
        <v>0</v>
      </c>
      <c r="I67" s="287">
        <f t="shared" si="5"/>
        <v>0</v>
      </c>
      <c r="J67" s="287">
        <f t="shared" si="5"/>
        <v>0</v>
      </c>
      <c r="K67" s="287">
        <f>IF(K15="M",0,K15)-IF(K16="M",0,K16)-IF(K17="M",0,K17)</f>
        <v>0</v>
      </c>
      <c r="L67" s="287">
        <f>IF(L15="M",0,L15)-IF(L16="M",0,L16)-IF(L17="M",0,L17)</f>
        <v>0</v>
      </c>
      <c r="M67" s="287">
        <f>IF(M15="M",0,M15)-IF(M16="M",0,M16)-IF(M17="M",0,M17)</f>
        <v>0</v>
      </c>
      <c r="N67" s="287">
        <f>IF(N15="M",0,N15)-IF(N16="M",0,N16)-IF(N17="M",0,N17)</f>
        <v>0</v>
      </c>
      <c r="O67" s="371"/>
      <c r="P67" s="297"/>
      <c r="Q67" s="370"/>
    </row>
    <row r="68" spans="1:17" ht="15.75">
      <c r="A68" s="33"/>
      <c r="B68" s="248"/>
      <c r="C68" s="242" t="s">
        <v>519</v>
      </c>
      <c r="D68" s="287">
        <f>IF(D19="M",0,D19)-IF(D20="M",0,D20)-IF(D21="M",0,D21)</f>
        <v>0</v>
      </c>
      <c r="E68" s="287">
        <f aca="true" t="shared" si="6" ref="E68:J68">IF(E19="M",0,E19)-IF(E20="M",0,E20)-IF(E21="M",0,E21)</f>
        <v>0</v>
      </c>
      <c r="F68" s="287">
        <f t="shared" si="6"/>
        <v>0</v>
      </c>
      <c r="G68" s="287">
        <f t="shared" si="6"/>
        <v>0</v>
      </c>
      <c r="H68" s="287">
        <f t="shared" si="6"/>
        <v>0</v>
      </c>
      <c r="I68" s="287">
        <f t="shared" si="6"/>
        <v>0</v>
      </c>
      <c r="J68" s="287">
        <f t="shared" si="6"/>
        <v>0</v>
      </c>
      <c r="K68" s="287">
        <f>IF(K19="M",0,K19)-IF(K20="M",0,K20)-IF(K21="M",0,K21)</f>
        <v>0</v>
      </c>
      <c r="L68" s="287">
        <f>IF(L19="M",0,L19)-IF(L20="M",0,L20)-IF(L21="M",0,L21)</f>
        <v>0</v>
      </c>
      <c r="M68" s="287">
        <f>IF(M19="M",0,M19)-IF(M20="M",0,M20)-IF(M21="M",0,M21)</f>
        <v>0</v>
      </c>
      <c r="N68" s="287">
        <f>IF(N19="M",0,N19)-IF(N20="M",0,N20)-IF(N21="M",0,N21)</f>
        <v>0</v>
      </c>
      <c r="O68" s="371"/>
      <c r="P68" s="297"/>
      <c r="Q68" s="370"/>
    </row>
    <row r="69" spans="1:17" ht="15.75">
      <c r="A69" s="33"/>
      <c r="B69" s="248"/>
      <c r="C69" s="242" t="s">
        <v>520</v>
      </c>
      <c r="D69" s="287">
        <f>IF(D22="M",0,D22)-IF(D23="M",0,D23)-IF(D24="M",0,D24)</f>
        <v>0</v>
      </c>
      <c r="E69" s="287">
        <f aca="true" t="shared" si="7" ref="E69:J69">IF(E22="M",0,E22)-IF(E23="M",0,E23)-IF(E24="M",0,E24)</f>
        <v>0</v>
      </c>
      <c r="F69" s="287">
        <f t="shared" si="7"/>
        <v>0</v>
      </c>
      <c r="G69" s="287">
        <f t="shared" si="7"/>
        <v>0</v>
      </c>
      <c r="H69" s="287">
        <f t="shared" si="7"/>
        <v>0</v>
      </c>
      <c r="I69" s="287">
        <f t="shared" si="7"/>
        <v>0</v>
      </c>
      <c r="J69" s="287">
        <f t="shared" si="7"/>
        <v>0</v>
      </c>
      <c r="K69" s="287">
        <f>IF(K22="M",0,K22)-IF(K23="M",0,K23)-IF(K24="M",0,K24)</f>
        <v>0</v>
      </c>
      <c r="L69" s="287">
        <f>IF(L22="M",0,L22)-IF(L23="M",0,L23)-IF(L24="M",0,L24)</f>
        <v>0</v>
      </c>
      <c r="M69" s="287">
        <f>IF(M22="M",0,M22)-IF(M23="M",0,M23)-IF(M24="M",0,M24)</f>
        <v>0</v>
      </c>
      <c r="N69" s="287">
        <f>IF(N22="M",0,N22)-IF(N23="M",0,N23)-IF(N24="M",0,N24)</f>
        <v>0</v>
      </c>
      <c r="O69" s="371"/>
      <c r="P69" s="297"/>
      <c r="Q69" s="370"/>
    </row>
    <row r="70" spans="1:17" ht="15.75">
      <c r="A70" s="33"/>
      <c r="B70" s="248"/>
      <c r="C70" s="242" t="s">
        <v>521</v>
      </c>
      <c r="D70" s="287">
        <f>IF(D24="M",0,D24)-IF(D25="M",0,D25)-IF(D26="M",0,D26)</f>
        <v>0</v>
      </c>
      <c r="E70" s="287">
        <f aca="true" t="shared" si="8" ref="E70:J70">IF(E24="M",0,E24)-IF(E25="M",0,E25)-IF(E26="M",0,E26)</f>
        <v>0</v>
      </c>
      <c r="F70" s="287">
        <f t="shared" si="8"/>
        <v>0</v>
      </c>
      <c r="G70" s="287">
        <f t="shared" si="8"/>
        <v>0</v>
      </c>
      <c r="H70" s="287">
        <f t="shared" si="8"/>
        <v>0</v>
      </c>
      <c r="I70" s="287">
        <f t="shared" si="8"/>
        <v>0</v>
      </c>
      <c r="J70" s="287">
        <f t="shared" si="8"/>
        <v>0</v>
      </c>
      <c r="K70" s="287">
        <f>IF(K24="M",0,K24)-IF(K25="M",0,K25)-IF(K26="M",0,K26)</f>
        <v>0</v>
      </c>
      <c r="L70" s="287">
        <f>IF(L24="M",0,L24)-IF(L25="M",0,L25)-IF(L26="M",0,L26)</f>
        <v>0</v>
      </c>
      <c r="M70" s="287">
        <f>IF(M24="M",0,M24)-IF(M25="M",0,M25)-IF(M26="M",0,M26)</f>
        <v>0</v>
      </c>
      <c r="N70" s="287">
        <f>IF(N24="M",0,N24)-IF(N25="M",0,N25)-IF(N26="M",0,N26)</f>
        <v>0</v>
      </c>
      <c r="O70" s="371"/>
      <c r="P70" s="297"/>
      <c r="Q70" s="370"/>
    </row>
    <row r="71" spans="1:17" ht="23.25">
      <c r="A71" s="33"/>
      <c r="B71" s="248"/>
      <c r="C71" s="242" t="s">
        <v>522</v>
      </c>
      <c r="D71" s="287">
        <f>IF(D29="M",0,D29)-IF(D30="M",0,D30)-IF(D31="M",0,D31)-IF(D33="M",0,D33)-IF(D34="M",0,D34)-IF(D36="M",0,D36)-IF(D38="M",0,D38)-IF(D39="M",0,D39)-IF(D40="M",0,D40)</f>
        <v>0</v>
      </c>
      <c r="E71" s="287">
        <f aca="true" t="shared" si="9" ref="E71:J71">IF(E29="M",0,E29)-IF(E30="M",0,E30)-IF(E31="M",0,E31)-IF(E33="M",0,E33)-IF(E34="M",0,E34)-IF(E36="M",0,E36)-IF(E38="M",0,E38)-IF(E39="M",0,E39)-IF(E40="M",0,E40)</f>
        <v>0</v>
      </c>
      <c r="F71" s="287">
        <f t="shared" si="9"/>
        <v>0</v>
      </c>
      <c r="G71" s="287">
        <f t="shared" si="9"/>
        <v>0</v>
      </c>
      <c r="H71" s="287">
        <f t="shared" si="9"/>
        <v>1.4551915228366852E-11</v>
      </c>
      <c r="I71" s="287">
        <f t="shared" si="9"/>
        <v>0</v>
      </c>
      <c r="J71" s="287">
        <f t="shared" si="9"/>
        <v>0</v>
      </c>
      <c r="K71" s="287">
        <f>IF(K29="M",0,K29)-IF(K30="M",0,K30)-IF(K31="M",0,K31)-IF(K33="M",0,K33)-IF(K34="M",0,K34)-IF(K36="M",0,K36)-IF(K38="M",0,K38)-IF(K39="M",0,K39)-IF(K40="M",0,K40)</f>
        <v>0</v>
      </c>
      <c r="L71" s="287">
        <f>IF(L29="M",0,L29)-IF(L30="M",0,L30)-IF(L31="M",0,L31)-IF(L33="M",0,L33)-IF(L34="M",0,L34)-IF(L36="M",0,L36)-IF(L38="M",0,L38)-IF(L39="M",0,L39)-IF(L40="M",0,L40)</f>
        <v>0</v>
      </c>
      <c r="M71" s="287">
        <f>IF(M29="M",0,M29)-IF(M30="M",0,M30)-IF(M31="M",0,M31)-IF(M33="M",0,M33)-IF(M34="M",0,M34)-IF(M36="M",0,M36)-IF(M38="M",0,M38)-IF(M39="M",0,M39)-IF(M40="M",0,M40)</f>
        <v>-2.9103830456733704E-11</v>
      </c>
      <c r="N71" s="287">
        <f>IF(N29="M",0,N29)-IF(N30="M",0,N30)-IF(N31="M",0,N31)-IF(N33="M",0,N33)-IF(N34="M",0,N34)-IF(N36="M",0,N36)-IF(N38="M",0,N38)-IF(N39="M",0,N39)-IF(N40="M",0,N40)</f>
        <v>0</v>
      </c>
      <c r="O71" s="371"/>
      <c r="P71" s="297"/>
      <c r="Q71" s="370"/>
    </row>
    <row r="72" spans="1:16" ht="15.75">
      <c r="A72" s="33"/>
      <c r="B72" s="248"/>
      <c r="C72" s="242" t="s">
        <v>523</v>
      </c>
      <c r="D72" s="287">
        <f>IF(D42="M",0,D42)-IF(D43="M",0,D43)-IF(D44="M",0,D44)</f>
        <v>0</v>
      </c>
      <c r="E72" s="287">
        <f aca="true" t="shared" si="10" ref="E72:J72">IF(E42="M",0,E42)-IF(E43="M",0,E43)-IF(E44="M",0,E44)</f>
        <v>0</v>
      </c>
      <c r="F72" s="287">
        <f t="shared" si="10"/>
        <v>0</v>
      </c>
      <c r="G72" s="287">
        <f t="shared" si="10"/>
        <v>0</v>
      </c>
      <c r="H72" s="287">
        <f t="shared" si="10"/>
        <v>0</v>
      </c>
      <c r="I72" s="287">
        <f t="shared" si="10"/>
        <v>0</v>
      </c>
      <c r="J72" s="287">
        <f t="shared" si="10"/>
        <v>0</v>
      </c>
      <c r="K72" s="287">
        <f>IF(K42="M",0,K42)-IF(K43="M",0,K43)-IF(K44="M",0,K44)</f>
        <v>0</v>
      </c>
      <c r="L72" s="287">
        <f>IF(L42="M",0,L42)-IF(L43="M",0,L43)-IF(L44="M",0,L44)</f>
        <v>0</v>
      </c>
      <c r="M72" s="287">
        <f>IF(M42="M",0,M42)-IF(M43="M",0,M43)-IF(M44="M",0,M44)</f>
        <v>0</v>
      </c>
      <c r="N72" s="287">
        <f>IF(N42="M",0,N42)-IF(N43="M",0,N43)-IF(N44="M",0,N44)</f>
        <v>0</v>
      </c>
      <c r="O72" s="312"/>
      <c r="P72" s="297"/>
    </row>
    <row r="73" spans="1:16" ht="15.75">
      <c r="A73" s="33"/>
      <c r="B73" s="248"/>
      <c r="C73" s="242" t="s">
        <v>524</v>
      </c>
      <c r="D73" s="287">
        <f>IF(D49="M",0,D49)-IF(D50="M",0,D50)+IF(D51="M",0,D51)</f>
        <v>0</v>
      </c>
      <c r="E73" s="287">
        <f aca="true" t="shared" si="11" ref="E73:J73">IF(E49="M",0,E49)-IF(E50="M",0,E50)+IF(E51="M",0,E51)</f>
        <v>0</v>
      </c>
      <c r="F73" s="287">
        <f t="shared" si="11"/>
        <v>0</v>
      </c>
      <c r="G73" s="287">
        <f t="shared" si="11"/>
        <v>0</v>
      </c>
      <c r="H73" s="287">
        <f t="shared" si="11"/>
        <v>0</v>
      </c>
      <c r="I73" s="287">
        <f t="shared" si="11"/>
        <v>0</v>
      </c>
      <c r="J73" s="287">
        <f t="shared" si="11"/>
        <v>0</v>
      </c>
      <c r="K73" s="287">
        <f>IF(K49="M",0,K49)-IF(K50="M",0,K50)+IF(K51="M",0,K51)</f>
        <v>0</v>
      </c>
      <c r="L73" s="287">
        <f>IF(L49="M",0,L49)-IF(L50="M",0,L50)+IF(L51="M",0,L51)</f>
        <v>0</v>
      </c>
      <c r="M73" s="287">
        <f>IF(M49="M",0,M49)-IF(M50="M",0,M50)+IF(M51="M",0,M51)</f>
        <v>0</v>
      </c>
      <c r="N73" s="287">
        <f>IF(N49="M",0,N49)-IF(N50="M",0,N50)+IF(N51="M",0,N51)</f>
        <v>0</v>
      </c>
      <c r="O73" s="312"/>
      <c r="P73" s="297"/>
    </row>
    <row r="74" spans="1:16" ht="15.75">
      <c r="A74" s="33"/>
      <c r="B74" s="244" t="s">
        <v>466</v>
      </c>
      <c r="C74" s="249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312"/>
      <c r="P74" s="297"/>
    </row>
    <row r="75" spans="1:16" ht="15.75">
      <c r="A75" s="33"/>
      <c r="B75" s="250"/>
      <c r="C75" s="246" t="s">
        <v>525</v>
      </c>
      <c r="D75" s="286">
        <f>IF('Table 1'!E11="M",0,'Table 1'!E11)+IF(D10="M",0,D10)</f>
        <v>0</v>
      </c>
      <c r="E75" s="286">
        <f>IF('Table 1'!F11="M",0,'Table 1'!F11)+IF(E10="M",0,E10)</f>
        <v>0</v>
      </c>
      <c r="F75" s="286">
        <f>IF('Table 1'!G11="M",0,'Table 1'!G11)+IF(F10="M",0,F10)</f>
        <v>0</v>
      </c>
      <c r="G75" s="286">
        <f>IF('Table 1'!H11="M",0,'Table 1'!H11)+IF(G10="M",0,G10)</f>
        <v>0</v>
      </c>
      <c r="H75" s="286">
        <f>IF('Table 1'!I11="M",0,'Table 1'!I11)+IF(H10="M",0,H10)</f>
        <v>0</v>
      </c>
      <c r="I75" s="286">
        <f>IF('Table 1'!J11="M",0,'Table 1'!J11)+IF(I10="M",0,I10)</f>
        <v>0</v>
      </c>
      <c r="J75" s="286">
        <f>IF('Table 1'!K11="M",0,'Table 1'!K11)+IF(J10="M",0,J10)</f>
        <v>0</v>
      </c>
      <c r="K75" s="286">
        <f>IF('Table 1'!L11="M",0,'Table 1'!L11)+IF(K10="M",0,K10)</f>
        <v>0</v>
      </c>
      <c r="L75" s="286">
        <f>IF('Table 1'!M11="M",0,'Table 1'!M11)+IF(L10="M",0,L10)</f>
        <v>0</v>
      </c>
      <c r="M75" s="286">
        <f>IF('Table 1'!N11="M",0,'Table 1'!N11)+IF(M10="M",0,M10)</f>
        <v>0</v>
      </c>
      <c r="N75" s="286">
        <f>IF('Table 1'!O11="M",0,'Table 1'!O11)+IF(N10="M",0,N10)</f>
        <v>0</v>
      </c>
      <c r="O75" s="346"/>
      <c r="P75" s="347"/>
    </row>
  </sheetData>
  <sheetProtection password="CA3F" sheet="1" objects="1" scenarios="1" formatCells="0"/>
  <mergeCells count="2">
    <mergeCell ref="D62:N62"/>
    <mergeCell ref="D6:N6"/>
  </mergeCells>
  <conditionalFormatting sqref="D62:N62">
    <cfRule type="cellIs" priority="1" dxfId="1" operator="notEqual" stopIfTrue="1">
      <formula>"OK - Table 3B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R75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46.10546875" style="300" hidden="1" customWidth="1"/>
    <col min="2" max="2" width="3.77734375" style="337" customWidth="1"/>
    <col min="3" max="3" width="69.10546875" style="361" customWidth="1"/>
    <col min="4" max="10" width="10.99609375" style="337" customWidth="1"/>
    <col min="11" max="13" width="10.77734375" style="337" customWidth="1"/>
    <col min="14" max="14" width="10.6640625" style="337" customWidth="1"/>
    <col min="15" max="15" width="87.5546875" style="337" customWidth="1"/>
    <col min="16" max="16" width="5.3359375" style="337" customWidth="1"/>
    <col min="17" max="17" width="0.9921875" style="337" customWidth="1"/>
    <col min="18" max="18" width="0.55078125" style="337" customWidth="1"/>
    <col min="19" max="19" width="9.77734375" style="337" customWidth="1"/>
    <col min="20" max="20" width="40.77734375" style="337" customWidth="1"/>
    <col min="21" max="16384" width="9.77734375" style="337" customWidth="1"/>
  </cols>
  <sheetData>
    <row r="1" spans="1:14" ht="15">
      <c r="A1" s="33"/>
      <c r="B1" s="209"/>
      <c r="C1" s="210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8" ht="18">
      <c r="A2" s="38"/>
      <c r="B2" s="224" t="s">
        <v>43</v>
      </c>
      <c r="C2" s="49" t="s">
        <v>100</v>
      </c>
      <c r="D2" s="24"/>
      <c r="E2" s="24"/>
      <c r="F2" s="24"/>
      <c r="G2" s="24"/>
      <c r="H2" s="24"/>
      <c r="I2" s="24"/>
      <c r="J2" s="24"/>
      <c r="K2" s="209"/>
      <c r="L2" s="209"/>
      <c r="M2" s="209"/>
      <c r="N2" s="209"/>
      <c r="R2" s="279"/>
    </row>
    <row r="3" spans="1:18" ht="18">
      <c r="A3" s="38"/>
      <c r="B3" s="224"/>
      <c r="C3" s="49" t="s">
        <v>84</v>
      </c>
      <c r="D3" s="24"/>
      <c r="E3" s="24"/>
      <c r="F3" s="24"/>
      <c r="G3" s="24"/>
      <c r="H3" s="24"/>
      <c r="I3" s="24"/>
      <c r="J3" s="24"/>
      <c r="K3" s="209"/>
      <c r="L3" s="209"/>
      <c r="M3" s="209"/>
      <c r="N3" s="209"/>
      <c r="R3" s="279"/>
    </row>
    <row r="4" spans="1:18" ht="16.5" thickBot="1">
      <c r="A4" s="38"/>
      <c r="B4" s="224"/>
      <c r="C4" s="56"/>
      <c r="D4" s="39"/>
      <c r="E4" s="39"/>
      <c r="F4" s="39"/>
      <c r="G4" s="39"/>
      <c r="H4" s="39"/>
      <c r="I4" s="39"/>
      <c r="J4" s="39"/>
      <c r="K4" s="209"/>
      <c r="L4" s="209"/>
      <c r="M4" s="209"/>
      <c r="N4" s="209"/>
      <c r="R4" s="279"/>
    </row>
    <row r="5" spans="1:18" ht="16.5" thickTop="1">
      <c r="A5" s="120"/>
      <c r="B5" s="121"/>
      <c r="C5" s="51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22"/>
      <c r="P5" s="323"/>
      <c r="R5" s="279"/>
    </row>
    <row r="6" spans="1:16" ht="15.75">
      <c r="A6" s="122"/>
      <c r="B6" s="65"/>
      <c r="C6" s="303" t="str">
        <f>'Cover page'!E13</f>
        <v>Member state: Hungary</v>
      </c>
      <c r="D6" s="487" t="s">
        <v>2</v>
      </c>
      <c r="E6" s="488"/>
      <c r="F6" s="488"/>
      <c r="G6" s="488"/>
      <c r="H6" s="488"/>
      <c r="I6" s="488"/>
      <c r="J6" s="488"/>
      <c r="K6" s="488"/>
      <c r="L6" s="488"/>
      <c r="M6" s="488"/>
      <c r="N6" s="489"/>
      <c r="O6" s="325"/>
      <c r="P6" s="333"/>
    </row>
    <row r="7" spans="1:16" ht="15.75">
      <c r="A7" s="122"/>
      <c r="B7" s="65"/>
      <c r="C7" s="304" t="s">
        <v>101</v>
      </c>
      <c r="D7" s="30">
        <f>'Table 1'!E5</f>
        <v>1995</v>
      </c>
      <c r="E7" s="30">
        <f>'Table 1'!F5</f>
        <v>1996</v>
      </c>
      <c r="F7" s="30">
        <f>'Table 1'!G5</f>
        <v>1997</v>
      </c>
      <c r="G7" s="30">
        <f>'Table 1'!H5</f>
        <v>1998</v>
      </c>
      <c r="H7" s="30">
        <f>'Table 1'!I5</f>
        <v>1999</v>
      </c>
      <c r="I7" s="30">
        <f>'Table 1'!J5</f>
        <v>2000</v>
      </c>
      <c r="J7" s="30">
        <f>'Table 1'!K5</f>
        <v>2001</v>
      </c>
      <c r="K7" s="30">
        <f>'Table 1'!L5</f>
        <v>2002</v>
      </c>
      <c r="L7" s="30">
        <f>'Table 1'!M5</f>
        <v>2003</v>
      </c>
      <c r="M7" s="30">
        <f>'Table 1'!N5</f>
        <v>2004</v>
      </c>
      <c r="N7" s="30">
        <f>'Table 1'!O5</f>
        <v>2005</v>
      </c>
      <c r="O7" s="327"/>
      <c r="P7" s="333"/>
    </row>
    <row r="8" spans="1:16" ht="15.75">
      <c r="A8" s="122"/>
      <c r="B8" s="65"/>
      <c r="C8" s="303" t="str">
        <f>'Cover page'!E14</f>
        <v>Date: 04/16/2010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  <c r="O8" s="349"/>
      <c r="P8" s="333"/>
    </row>
    <row r="9" spans="1:16" ht="10.5" customHeight="1" thickBot="1">
      <c r="A9" s="122"/>
      <c r="B9" s="65"/>
      <c r="C9" s="53"/>
      <c r="D9" s="72"/>
      <c r="E9" s="72"/>
      <c r="F9" s="72"/>
      <c r="G9" s="72"/>
      <c r="H9" s="72"/>
      <c r="I9" s="72"/>
      <c r="J9" s="72"/>
      <c r="K9" s="72"/>
      <c r="L9" s="72"/>
      <c r="M9" s="72"/>
      <c r="N9" s="142"/>
      <c r="O9" s="362"/>
      <c r="P9" s="333"/>
    </row>
    <row r="10" spans="1:16" ht="17.25" thickBot="1" thickTop="1">
      <c r="A10" s="109" t="s">
        <v>333</v>
      </c>
      <c r="B10" s="65"/>
      <c r="C10" s="123" t="s">
        <v>114</v>
      </c>
      <c r="D10" s="406" t="s">
        <v>559</v>
      </c>
      <c r="E10" s="406" t="s">
        <v>559</v>
      </c>
      <c r="F10" s="406" t="s">
        <v>559</v>
      </c>
      <c r="G10" s="406" t="s">
        <v>559</v>
      </c>
      <c r="H10" s="406" t="s">
        <v>559</v>
      </c>
      <c r="I10" s="406" t="s">
        <v>559</v>
      </c>
      <c r="J10" s="406" t="s">
        <v>559</v>
      </c>
      <c r="K10" s="406" t="s">
        <v>559</v>
      </c>
      <c r="L10" s="406" t="s">
        <v>559</v>
      </c>
      <c r="M10" s="387" t="s">
        <v>559</v>
      </c>
      <c r="N10" s="387" t="s">
        <v>559</v>
      </c>
      <c r="O10" s="165"/>
      <c r="P10" s="333"/>
    </row>
    <row r="11" spans="1:16" ht="6" customHeight="1" thickTop="1">
      <c r="A11" s="106"/>
      <c r="B11" s="65"/>
      <c r="C11" s="124"/>
      <c r="D11" s="161"/>
      <c r="E11" s="166"/>
      <c r="F11" s="166"/>
      <c r="G11" s="166"/>
      <c r="H11" s="166"/>
      <c r="I11" s="166"/>
      <c r="J11" s="166"/>
      <c r="K11" s="166"/>
      <c r="L11" s="166"/>
      <c r="M11" s="166"/>
      <c r="N11" s="162"/>
      <c r="O11" s="162"/>
      <c r="P11" s="333"/>
    </row>
    <row r="12" spans="1:16" s="298" customFormat="1" ht="16.5" customHeight="1">
      <c r="A12" s="109" t="s">
        <v>334</v>
      </c>
      <c r="B12" s="125"/>
      <c r="C12" s="126" t="s">
        <v>144</v>
      </c>
      <c r="D12" s="186">
        <f>D13+D14+D15+D22+D27</f>
        <v>0</v>
      </c>
      <c r="E12" s="186">
        <f aca="true" t="shared" si="0" ref="E12:J12">E13+E14+E15+E22+E27</f>
        <v>0</v>
      </c>
      <c r="F12" s="186">
        <f t="shared" si="0"/>
        <v>0</v>
      </c>
      <c r="G12" s="186">
        <f t="shared" si="0"/>
        <v>0</v>
      </c>
      <c r="H12" s="186">
        <f t="shared" si="0"/>
        <v>0</v>
      </c>
      <c r="I12" s="186">
        <f t="shared" si="0"/>
        <v>0</v>
      </c>
      <c r="J12" s="186">
        <f t="shared" si="0"/>
        <v>0</v>
      </c>
      <c r="K12" s="186">
        <f>K13+K14+K15+K22+K27</f>
        <v>0</v>
      </c>
      <c r="L12" s="186">
        <f>L13+L14+L15+L22+L27</f>
        <v>0</v>
      </c>
      <c r="M12" s="186">
        <f>M13+M14+M15+M22+M27</f>
        <v>0</v>
      </c>
      <c r="N12" s="187">
        <f>N13+N14+N15+N22+N27</f>
        <v>0</v>
      </c>
      <c r="O12" s="169"/>
      <c r="P12" s="363"/>
    </row>
    <row r="13" spans="1:16" s="298" customFormat="1" ht="16.5" customHeight="1">
      <c r="A13" s="109" t="s">
        <v>335</v>
      </c>
      <c r="B13" s="127"/>
      <c r="C13" s="128" t="s">
        <v>85</v>
      </c>
      <c r="D13" s="167" t="s">
        <v>559</v>
      </c>
      <c r="E13" s="167" t="s">
        <v>559</v>
      </c>
      <c r="F13" s="167" t="s">
        <v>559</v>
      </c>
      <c r="G13" s="167" t="s">
        <v>559</v>
      </c>
      <c r="H13" s="167" t="s">
        <v>559</v>
      </c>
      <c r="I13" s="167" t="s">
        <v>559</v>
      </c>
      <c r="J13" s="167" t="s">
        <v>559</v>
      </c>
      <c r="K13" s="167" t="s">
        <v>559</v>
      </c>
      <c r="L13" s="167" t="s">
        <v>559</v>
      </c>
      <c r="M13" s="167" t="s">
        <v>559</v>
      </c>
      <c r="N13" s="168" t="s">
        <v>559</v>
      </c>
      <c r="O13" s="169"/>
      <c r="P13" s="363"/>
    </row>
    <row r="14" spans="1:16" s="298" customFormat="1" ht="16.5" customHeight="1">
      <c r="A14" s="109" t="s">
        <v>336</v>
      </c>
      <c r="B14" s="127"/>
      <c r="C14" s="128" t="s">
        <v>94</v>
      </c>
      <c r="D14" s="167" t="s">
        <v>559</v>
      </c>
      <c r="E14" s="167" t="s">
        <v>559</v>
      </c>
      <c r="F14" s="167" t="s">
        <v>559</v>
      </c>
      <c r="G14" s="167" t="s">
        <v>559</v>
      </c>
      <c r="H14" s="167" t="s">
        <v>559</v>
      </c>
      <c r="I14" s="167" t="s">
        <v>559</v>
      </c>
      <c r="J14" s="167" t="s">
        <v>559</v>
      </c>
      <c r="K14" s="167" t="s">
        <v>559</v>
      </c>
      <c r="L14" s="167" t="s">
        <v>559</v>
      </c>
      <c r="M14" s="167" t="s">
        <v>559</v>
      </c>
      <c r="N14" s="168" t="s">
        <v>559</v>
      </c>
      <c r="O14" s="169"/>
      <c r="P14" s="363"/>
    </row>
    <row r="15" spans="1:16" s="298" customFormat="1" ht="16.5" customHeight="1">
      <c r="A15" s="109" t="s">
        <v>337</v>
      </c>
      <c r="B15" s="127"/>
      <c r="C15" s="128" t="s">
        <v>44</v>
      </c>
      <c r="D15" s="168" t="s">
        <v>559</v>
      </c>
      <c r="E15" s="168" t="s">
        <v>559</v>
      </c>
      <c r="F15" s="168" t="s">
        <v>559</v>
      </c>
      <c r="G15" s="168" t="s">
        <v>559</v>
      </c>
      <c r="H15" s="168" t="s">
        <v>559</v>
      </c>
      <c r="I15" s="168" t="s">
        <v>559</v>
      </c>
      <c r="J15" s="168" t="s">
        <v>559</v>
      </c>
      <c r="K15" s="168" t="s">
        <v>559</v>
      </c>
      <c r="L15" s="168" t="s">
        <v>559</v>
      </c>
      <c r="M15" s="168" t="s">
        <v>559</v>
      </c>
      <c r="N15" s="168" t="s">
        <v>559</v>
      </c>
      <c r="O15" s="169"/>
      <c r="P15" s="363"/>
    </row>
    <row r="16" spans="1:16" s="298" customFormat="1" ht="16.5" customHeight="1">
      <c r="A16" s="109" t="s">
        <v>338</v>
      </c>
      <c r="B16" s="127"/>
      <c r="C16" s="129" t="s">
        <v>75</v>
      </c>
      <c r="D16" s="167" t="s">
        <v>559</v>
      </c>
      <c r="E16" s="167" t="s">
        <v>559</v>
      </c>
      <c r="F16" s="167" t="s">
        <v>559</v>
      </c>
      <c r="G16" s="167" t="s">
        <v>559</v>
      </c>
      <c r="H16" s="167" t="s">
        <v>559</v>
      </c>
      <c r="I16" s="167" t="s">
        <v>559</v>
      </c>
      <c r="J16" s="167" t="s">
        <v>559</v>
      </c>
      <c r="K16" s="167" t="s">
        <v>559</v>
      </c>
      <c r="L16" s="167" t="s">
        <v>559</v>
      </c>
      <c r="M16" s="167" t="s">
        <v>559</v>
      </c>
      <c r="N16" s="168" t="s">
        <v>559</v>
      </c>
      <c r="O16" s="169"/>
      <c r="P16" s="363"/>
    </row>
    <row r="17" spans="1:16" s="298" customFormat="1" ht="16.5" customHeight="1">
      <c r="A17" s="109" t="s">
        <v>339</v>
      </c>
      <c r="B17" s="127"/>
      <c r="C17" s="128" t="s">
        <v>76</v>
      </c>
      <c r="D17" s="167" t="s">
        <v>559</v>
      </c>
      <c r="E17" s="167" t="s">
        <v>559</v>
      </c>
      <c r="F17" s="167" t="s">
        <v>559</v>
      </c>
      <c r="G17" s="167" t="s">
        <v>559</v>
      </c>
      <c r="H17" s="167" t="s">
        <v>559</v>
      </c>
      <c r="I17" s="167" t="s">
        <v>559</v>
      </c>
      <c r="J17" s="167" t="s">
        <v>559</v>
      </c>
      <c r="K17" s="167" t="s">
        <v>559</v>
      </c>
      <c r="L17" s="167" t="s">
        <v>559</v>
      </c>
      <c r="M17" s="167" t="s">
        <v>559</v>
      </c>
      <c r="N17" s="168" t="s">
        <v>559</v>
      </c>
      <c r="O17" s="169"/>
      <c r="P17" s="363"/>
    </row>
    <row r="18" spans="1:16" s="298" customFormat="1" ht="16.5" customHeight="1">
      <c r="A18" s="237" t="s">
        <v>440</v>
      </c>
      <c r="B18" s="127"/>
      <c r="C18" s="129" t="s">
        <v>136</v>
      </c>
      <c r="D18" s="167" t="s">
        <v>559</v>
      </c>
      <c r="E18" s="167" t="s">
        <v>559</v>
      </c>
      <c r="F18" s="167" t="s">
        <v>559</v>
      </c>
      <c r="G18" s="167" t="s">
        <v>559</v>
      </c>
      <c r="H18" s="167" t="s">
        <v>559</v>
      </c>
      <c r="I18" s="167" t="s">
        <v>559</v>
      </c>
      <c r="J18" s="167" t="s">
        <v>559</v>
      </c>
      <c r="K18" s="167" t="s">
        <v>559</v>
      </c>
      <c r="L18" s="167" t="s">
        <v>559</v>
      </c>
      <c r="M18" s="167" t="s">
        <v>559</v>
      </c>
      <c r="N18" s="168" t="s">
        <v>559</v>
      </c>
      <c r="O18" s="169"/>
      <c r="P18" s="363"/>
    </row>
    <row r="19" spans="1:16" s="298" customFormat="1" ht="16.5" customHeight="1">
      <c r="A19" s="237" t="s">
        <v>441</v>
      </c>
      <c r="B19" s="127"/>
      <c r="C19" s="129" t="s">
        <v>130</v>
      </c>
      <c r="D19" s="167" t="s">
        <v>559</v>
      </c>
      <c r="E19" s="167" t="s">
        <v>559</v>
      </c>
      <c r="F19" s="167" t="s">
        <v>559</v>
      </c>
      <c r="G19" s="167" t="s">
        <v>559</v>
      </c>
      <c r="H19" s="167" t="s">
        <v>559</v>
      </c>
      <c r="I19" s="167" t="s">
        <v>559</v>
      </c>
      <c r="J19" s="167" t="s">
        <v>559</v>
      </c>
      <c r="K19" s="167" t="s">
        <v>559</v>
      </c>
      <c r="L19" s="167" t="s">
        <v>559</v>
      </c>
      <c r="M19" s="167" t="s">
        <v>559</v>
      </c>
      <c r="N19" s="168" t="s">
        <v>559</v>
      </c>
      <c r="O19" s="169"/>
      <c r="P19" s="363"/>
    </row>
    <row r="20" spans="1:16" s="298" customFormat="1" ht="16.5" customHeight="1">
      <c r="A20" s="237" t="s">
        <v>442</v>
      </c>
      <c r="B20" s="127"/>
      <c r="C20" s="129" t="s">
        <v>126</v>
      </c>
      <c r="D20" s="167" t="s">
        <v>559</v>
      </c>
      <c r="E20" s="167" t="s">
        <v>559</v>
      </c>
      <c r="F20" s="167" t="s">
        <v>559</v>
      </c>
      <c r="G20" s="167" t="s">
        <v>559</v>
      </c>
      <c r="H20" s="167" t="s">
        <v>559</v>
      </c>
      <c r="I20" s="167" t="s">
        <v>559</v>
      </c>
      <c r="J20" s="167" t="s">
        <v>559</v>
      </c>
      <c r="K20" s="167" t="s">
        <v>559</v>
      </c>
      <c r="L20" s="167" t="s">
        <v>559</v>
      </c>
      <c r="M20" s="167" t="s">
        <v>559</v>
      </c>
      <c r="N20" s="168" t="s">
        <v>559</v>
      </c>
      <c r="O20" s="169"/>
      <c r="P20" s="363"/>
    </row>
    <row r="21" spans="1:16" s="298" customFormat="1" ht="16.5" customHeight="1">
      <c r="A21" s="237" t="s">
        <v>443</v>
      </c>
      <c r="B21" s="127"/>
      <c r="C21" s="128" t="s">
        <v>127</v>
      </c>
      <c r="D21" s="167" t="s">
        <v>559</v>
      </c>
      <c r="E21" s="167" t="s">
        <v>559</v>
      </c>
      <c r="F21" s="167" t="s">
        <v>559</v>
      </c>
      <c r="G21" s="167" t="s">
        <v>559</v>
      </c>
      <c r="H21" s="167" t="s">
        <v>559</v>
      </c>
      <c r="I21" s="167" t="s">
        <v>559</v>
      </c>
      <c r="J21" s="167" t="s">
        <v>559</v>
      </c>
      <c r="K21" s="167" t="s">
        <v>559</v>
      </c>
      <c r="L21" s="167" t="s">
        <v>559</v>
      </c>
      <c r="M21" s="167" t="s">
        <v>559</v>
      </c>
      <c r="N21" s="168" t="s">
        <v>559</v>
      </c>
      <c r="O21" s="169"/>
      <c r="P21" s="363"/>
    </row>
    <row r="22" spans="1:16" s="298" customFormat="1" ht="16.5" customHeight="1">
      <c r="A22" s="109" t="s">
        <v>340</v>
      </c>
      <c r="B22" s="127"/>
      <c r="C22" s="129" t="s">
        <v>45</v>
      </c>
      <c r="D22" s="167" t="s">
        <v>559</v>
      </c>
      <c r="E22" s="167" t="s">
        <v>559</v>
      </c>
      <c r="F22" s="167" t="s">
        <v>559</v>
      </c>
      <c r="G22" s="167" t="s">
        <v>559</v>
      </c>
      <c r="H22" s="167" t="s">
        <v>559</v>
      </c>
      <c r="I22" s="167" t="s">
        <v>559</v>
      </c>
      <c r="J22" s="167" t="s">
        <v>559</v>
      </c>
      <c r="K22" s="167" t="s">
        <v>559</v>
      </c>
      <c r="L22" s="167" t="s">
        <v>559</v>
      </c>
      <c r="M22" s="167" t="s">
        <v>559</v>
      </c>
      <c r="N22" s="168" t="s">
        <v>559</v>
      </c>
      <c r="O22" s="169"/>
      <c r="P22" s="363"/>
    </row>
    <row r="23" spans="1:16" s="298" customFormat="1" ht="16.5" customHeight="1">
      <c r="A23" s="237" t="s">
        <v>444</v>
      </c>
      <c r="B23" s="127"/>
      <c r="C23" s="129" t="s">
        <v>145</v>
      </c>
      <c r="D23" s="167" t="s">
        <v>559</v>
      </c>
      <c r="E23" s="167" t="s">
        <v>559</v>
      </c>
      <c r="F23" s="167" t="s">
        <v>559</v>
      </c>
      <c r="G23" s="167" t="s">
        <v>559</v>
      </c>
      <c r="H23" s="167" t="s">
        <v>559</v>
      </c>
      <c r="I23" s="167" t="s">
        <v>559</v>
      </c>
      <c r="J23" s="167" t="s">
        <v>559</v>
      </c>
      <c r="K23" s="167" t="s">
        <v>559</v>
      </c>
      <c r="L23" s="167" t="s">
        <v>559</v>
      </c>
      <c r="M23" s="167" t="s">
        <v>559</v>
      </c>
      <c r="N23" s="168" t="s">
        <v>559</v>
      </c>
      <c r="O23" s="169"/>
      <c r="P23" s="363"/>
    </row>
    <row r="24" spans="1:16" s="298" customFormat="1" ht="16.5" customHeight="1">
      <c r="A24" s="237" t="s">
        <v>445</v>
      </c>
      <c r="B24" s="127"/>
      <c r="C24" s="129" t="s">
        <v>137</v>
      </c>
      <c r="D24" s="168" t="s">
        <v>559</v>
      </c>
      <c r="E24" s="168" t="s">
        <v>559</v>
      </c>
      <c r="F24" s="168" t="s">
        <v>559</v>
      </c>
      <c r="G24" s="168" t="s">
        <v>559</v>
      </c>
      <c r="H24" s="168" t="s">
        <v>559</v>
      </c>
      <c r="I24" s="168" t="s">
        <v>559</v>
      </c>
      <c r="J24" s="168" t="s">
        <v>559</v>
      </c>
      <c r="K24" s="168" t="s">
        <v>559</v>
      </c>
      <c r="L24" s="168" t="s">
        <v>559</v>
      </c>
      <c r="M24" s="168" t="s">
        <v>559</v>
      </c>
      <c r="N24" s="168" t="s">
        <v>559</v>
      </c>
      <c r="O24" s="169"/>
      <c r="P24" s="363"/>
    </row>
    <row r="25" spans="1:16" s="298" customFormat="1" ht="16.5" customHeight="1">
      <c r="A25" s="237" t="s">
        <v>446</v>
      </c>
      <c r="B25" s="127"/>
      <c r="C25" s="129" t="s">
        <v>131</v>
      </c>
      <c r="D25" s="167" t="s">
        <v>559</v>
      </c>
      <c r="E25" s="167" t="s">
        <v>559</v>
      </c>
      <c r="F25" s="167" t="s">
        <v>559</v>
      </c>
      <c r="G25" s="167" t="s">
        <v>559</v>
      </c>
      <c r="H25" s="167" t="s">
        <v>559</v>
      </c>
      <c r="I25" s="167" t="s">
        <v>559</v>
      </c>
      <c r="J25" s="167" t="s">
        <v>559</v>
      </c>
      <c r="K25" s="167" t="s">
        <v>559</v>
      </c>
      <c r="L25" s="167" t="s">
        <v>559</v>
      </c>
      <c r="M25" s="167" t="s">
        <v>559</v>
      </c>
      <c r="N25" s="168" t="s">
        <v>559</v>
      </c>
      <c r="O25" s="169"/>
      <c r="P25" s="363"/>
    </row>
    <row r="26" spans="1:16" s="298" customFormat="1" ht="16.5" customHeight="1">
      <c r="A26" s="237" t="s">
        <v>447</v>
      </c>
      <c r="B26" s="127"/>
      <c r="C26" s="128" t="s">
        <v>132</v>
      </c>
      <c r="D26" s="167" t="s">
        <v>559</v>
      </c>
      <c r="E26" s="167" t="s">
        <v>559</v>
      </c>
      <c r="F26" s="167" t="s">
        <v>559</v>
      </c>
      <c r="G26" s="167" t="s">
        <v>559</v>
      </c>
      <c r="H26" s="167" t="s">
        <v>559</v>
      </c>
      <c r="I26" s="167" t="s">
        <v>559</v>
      </c>
      <c r="J26" s="167" t="s">
        <v>559</v>
      </c>
      <c r="K26" s="167" t="s">
        <v>559</v>
      </c>
      <c r="L26" s="167" t="s">
        <v>559</v>
      </c>
      <c r="M26" s="167" t="s">
        <v>559</v>
      </c>
      <c r="N26" s="168" t="s">
        <v>559</v>
      </c>
      <c r="O26" s="169"/>
      <c r="P26" s="363"/>
    </row>
    <row r="27" spans="1:16" s="298" customFormat="1" ht="16.5" customHeight="1">
      <c r="A27" s="109" t="s">
        <v>341</v>
      </c>
      <c r="B27" s="127"/>
      <c r="C27" s="128" t="s">
        <v>86</v>
      </c>
      <c r="D27" s="167" t="s">
        <v>559</v>
      </c>
      <c r="E27" s="167" t="s">
        <v>559</v>
      </c>
      <c r="F27" s="167" t="s">
        <v>559</v>
      </c>
      <c r="G27" s="167" t="s">
        <v>559</v>
      </c>
      <c r="H27" s="167" t="s">
        <v>559</v>
      </c>
      <c r="I27" s="167" t="s">
        <v>559</v>
      </c>
      <c r="J27" s="167" t="s">
        <v>559</v>
      </c>
      <c r="K27" s="167" t="s">
        <v>559</v>
      </c>
      <c r="L27" s="167" t="s">
        <v>559</v>
      </c>
      <c r="M27" s="167" t="s">
        <v>559</v>
      </c>
      <c r="N27" s="168" t="s">
        <v>559</v>
      </c>
      <c r="O27" s="169"/>
      <c r="P27" s="363"/>
    </row>
    <row r="28" spans="1:16" s="298" customFormat="1" ht="16.5" customHeight="1">
      <c r="A28" s="106"/>
      <c r="B28" s="127"/>
      <c r="C28" s="128"/>
      <c r="D28" s="274"/>
      <c r="E28" s="274"/>
      <c r="F28" s="274"/>
      <c r="G28" s="274"/>
      <c r="H28" s="274"/>
      <c r="I28" s="274"/>
      <c r="J28" s="274"/>
      <c r="K28" s="275"/>
      <c r="L28" s="275"/>
      <c r="M28" s="275"/>
      <c r="N28" s="276"/>
      <c r="O28" s="169"/>
      <c r="P28" s="363"/>
    </row>
    <row r="29" spans="1:16" s="298" customFormat="1" ht="16.5" customHeight="1">
      <c r="A29" s="109" t="s">
        <v>342</v>
      </c>
      <c r="B29" s="127"/>
      <c r="C29" s="126" t="s">
        <v>500</v>
      </c>
      <c r="D29" s="187">
        <f>D30+D31+D33+D34+D36+D38+D39+D40</f>
        <v>0</v>
      </c>
      <c r="E29" s="187">
        <f aca="true" t="shared" si="1" ref="E29:L29">E30+E31+E33+E34+E36+E38+E39+E40</f>
        <v>0</v>
      </c>
      <c r="F29" s="187">
        <f t="shared" si="1"/>
        <v>0</v>
      </c>
      <c r="G29" s="187">
        <f t="shared" si="1"/>
        <v>0</v>
      </c>
      <c r="H29" s="187">
        <f t="shared" si="1"/>
        <v>0</v>
      </c>
      <c r="I29" s="187">
        <f t="shared" si="1"/>
        <v>0</v>
      </c>
      <c r="J29" s="187">
        <f t="shared" si="1"/>
        <v>0</v>
      </c>
      <c r="K29" s="187">
        <f t="shared" si="1"/>
        <v>0</v>
      </c>
      <c r="L29" s="187">
        <f t="shared" si="1"/>
        <v>0</v>
      </c>
      <c r="M29" s="187">
        <f>M30+M31+M33+M34+M36+M38+M39+M40</f>
        <v>0</v>
      </c>
      <c r="N29" s="187">
        <f>N30+N31+N33+N34+N36+N38+N39+N40</f>
        <v>0</v>
      </c>
      <c r="O29" s="169"/>
      <c r="P29" s="363"/>
    </row>
    <row r="30" spans="1:16" s="298" customFormat="1" ht="16.5" customHeight="1">
      <c r="A30" s="109" t="s">
        <v>343</v>
      </c>
      <c r="B30" s="127"/>
      <c r="C30" s="128" t="s">
        <v>89</v>
      </c>
      <c r="D30" s="407" t="s">
        <v>559</v>
      </c>
      <c r="E30" s="407" t="s">
        <v>559</v>
      </c>
      <c r="F30" s="407" t="s">
        <v>559</v>
      </c>
      <c r="G30" s="407" t="s">
        <v>559</v>
      </c>
      <c r="H30" s="407" t="s">
        <v>559</v>
      </c>
      <c r="I30" s="407" t="s">
        <v>559</v>
      </c>
      <c r="J30" s="407" t="s">
        <v>559</v>
      </c>
      <c r="K30" s="407" t="s">
        <v>559</v>
      </c>
      <c r="L30" s="407" t="s">
        <v>559</v>
      </c>
      <c r="M30" s="389" t="s">
        <v>559</v>
      </c>
      <c r="N30" s="389" t="s">
        <v>559</v>
      </c>
      <c r="O30" s="169"/>
      <c r="P30" s="363"/>
    </row>
    <row r="31" spans="1:16" s="298" customFormat="1" ht="16.5" customHeight="1">
      <c r="A31" s="109" t="s">
        <v>344</v>
      </c>
      <c r="B31" s="127"/>
      <c r="C31" s="128" t="s">
        <v>98</v>
      </c>
      <c r="D31" s="407" t="s">
        <v>559</v>
      </c>
      <c r="E31" s="407" t="s">
        <v>559</v>
      </c>
      <c r="F31" s="407" t="s">
        <v>559</v>
      </c>
      <c r="G31" s="407" t="s">
        <v>559</v>
      </c>
      <c r="H31" s="407" t="s">
        <v>559</v>
      </c>
      <c r="I31" s="407" t="s">
        <v>559</v>
      </c>
      <c r="J31" s="407" t="s">
        <v>559</v>
      </c>
      <c r="K31" s="407" t="s">
        <v>559</v>
      </c>
      <c r="L31" s="407" t="s">
        <v>559</v>
      </c>
      <c r="M31" s="389" t="s">
        <v>559</v>
      </c>
      <c r="N31" s="389" t="s">
        <v>559</v>
      </c>
      <c r="O31" s="169"/>
      <c r="P31" s="363"/>
    </row>
    <row r="32" spans="1:16" s="298" customFormat="1" ht="16.5" customHeight="1">
      <c r="A32" s="106"/>
      <c r="B32" s="127"/>
      <c r="C32" s="130"/>
      <c r="D32" s="408"/>
      <c r="E32" s="409"/>
      <c r="F32" s="410"/>
      <c r="G32" s="410"/>
      <c r="H32" s="410"/>
      <c r="I32" s="410"/>
      <c r="J32" s="410"/>
      <c r="K32" s="410"/>
      <c r="L32" s="410"/>
      <c r="M32" s="410"/>
      <c r="N32" s="411"/>
      <c r="O32" s="169"/>
      <c r="P32" s="363"/>
    </row>
    <row r="33" spans="1:16" s="298" customFormat="1" ht="16.5" customHeight="1">
      <c r="A33" s="109" t="s">
        <v>345</v>
      </c>
      <c r="B33" s="127"/>
      <c r="C33" s="130" t="s">
        <v>96</v>
      </c>
      <c r="D33" s="407" t="s">
        <v>559</v>
      </c>
      <c r="E33" s="407" t="s">
        <v>559</v>
      </c>
      <c r="F33" s="407" t="s">
        <v>559</v>
      </c>
      <c r="G33" s="407" t="s">
        <v>559</v>
      </c>
      <c r="H33" s="407" t="s">
        <v>559</v>
      </c>
      <c r="I33" s="407" t="s">
        <v>559</v>
      </c>
      <c r="J33" s="407" t="s">
        <v>559</v>
      </c>
      <c r="K33" s="407" t="s">
        <v>559</v>
      </c>
      <c r="L33" s="407" t="s">
        <v>559</v>
      </c>
      <c r="M33" s="389" t="s">
        <v>559</v>
      </c>
      <c r="N33" s="389" t="s">
        <v>559</v>
      </c>
      <c r="O33" s="170"/>
      <c r="P33" s="363"/>
    </row>
    <row r="34" spans="1:16" s="298" customFormat="1" ht="16.5" customHeight="1">
      <c r="A34" s="109" t="s">
        <v>346</v>
      </c>
      <c r="B34" s="127"/>
      <c r="C34" s="128" t="s">
        <v>95</v>
      </c>
      <c r="D34" s="407" t="s">
        <v>559</v>
      </c>
      <c r="E34" s="407" t="s">
        <v>559</v>
      </c>
      <c r="F34" s="407" t="s">
        <v>559</v>
      </c>
      <c r="G34" s="407" t="s">
        <v>559</v>
      </c>
      <c r="H34" s="407" t="s">
        <v>559</v>
      </c>
      <c r="I34" s="407" t="s">
        <v>559</v>
      </c>
      <c r="J34" s="407" t="s">
        <v>559</v>
      </c>
      <c r="K34" s="407" t="s">
        <v>559</v>
      </c>
      <c r="L34" s="407" t="s">
        <v>559</v>
      </c>
      <c r="M34" s="397" t="s">
        <v>559</v>
      </c>
      <c r="N34" s="397" t="s">
        <v>559</v>
      </c>
      <c r="O34" s="169"/>
      <c r="P34" s="363"/>
    </row>
    <row r="35" spans="1:16" s="298" customFormat="1" ht="16.5" customHeight="1">
      <c r="A35" s="237" t="s">
        <v>488</v>
      </c>
      <c r="B35" s="127"/>
      <c r="C35" s="129" t="s">
        <v>125</v>
      </c>
      <c r="D35" s="407" t="s">
        <v>559</v>
      </c>
      <c r="E35" s="407" t="s">
        <v>559</v>
      </c>
      <c r="F35" s="407" t="s">
        <v>559</v>
      </c>
      <c r="G35" s="407" t="s">
        <v>559</v>
      </c>
      <c r="H35" s="407" t="s">
        <v>559</v>
      </c>
      <c r="I35" s="407" t="s">
        <v>559</v>
      </c>
      <c r="J35" s="407" t="s">
        <v>559</v>
      </c>
      <c r="K35" s="407" t="s">
        <v>559</v>
      </c>
      <c r="L35" s="407" t="s">
        <v>559</v>
      </c>
      <c r="M35" s="397" t="s">
        <v>559</v>
      </c>
      <c r="N35" s="397" t="s">
        <v>559</v>
      </c>
      <c r="O35" s="169"/>
      <c r="P35" s="363"/>
    </row>
    <row r="36" spans="1:16" s="298" customFormat="1" ht="16.5" customHeight="1">
      <c r="A36" s="109" t="s">
        <v>347</v>
      </c>
      <c r="B36" s="127"/>
      <c r="C36" s="129" t="s">
        <v>97</v>
      </c>
      <c r="D36" s="407" t="s">
        <v>559</v>
      </c>
      <c r="E36" s="407" t="s">
        <v>559</v>
      </c>
      <c r="F36" s="407" t="s">
        <v>559</v>
      </c>
      <c r="G36" s="407" t="s">
        <v>559</v>
      </c>
      <c r="H36" s="407" t="s">
        <v>559</v>
      </c>
      <c r="I36" s="407" t="s">
        <v>559</v>
      </c>
      <c r="J36" s="407" t="s">
        <v>559</v>
      </c>
      <c r="K36" s="407" t="s">
        <v>559</v>
      </c>
      <c r="L36" s="407" t="s">
        <v>559</v>
      </c>
      <c r="M36" s="389" t="s">
        <v>559</v>
      </c>
      <c r="N36" s="389" t="s">
        <v>559</v>
      </c>
      <c r="O36" s="169"/>
      <c r="P36" s="363"/>
    </row>
    <row r="37" spans="1:16" s="298" customFormat="1" ht="16.5" customHeight="1">
      <c r="A37" s="106"/>
      <c r="B37" s="127"/>
      <c r="C37" s="130"/>
      <c r="D37" s="408"/>
      <c r="E37" s="409"/>
      <c r="F37" s="409"/>
      <c r="G37" s="410"/>
      <c r="H37" s="410"/>
      <c r="I37" s="410"/>
      <c r="J37" s="410"/>
      <c r="K37" s="410"/>
      <c r="L37" s="410"/>
      <c r="M37" s="410"/>
      <c r="N37" s="411"/>
      <c r="O37" s="169"/>
      <c r="P37" s="363"/>
    </row>
    <row r="38" spans="1:16" s="298" customFormat="1" ht="16.5" customHeight="1">
      <c r="A38" s="109" t="s">
        <v>348</v>
      </c>
      <c r="B38" s="127"/>
      <c r="C38" s="128" t="s">
        <v>146</v>
      </c>
      <c r="D38" s="407" t="s">
        <v>559</v>
      </c>
      <c r="E38" s="407" t="s">
        <v>559</v>
      </c>
      <c r="F38" s="407" t="s">
        <v>559</v>
      </c>
      <c r="G38" s="407" t="s">
        <v>559</v>
      </c>
      <c r="H38" s="407" t="s">
        <v>559</v>
      </c>
      <c r="I38" s="407" t="s">
        <v>559</v>
      </c>
      <c r="J38" s="407" t="s">
        <v>559</v>
      </c>
      <c r="K38" s="407" t="s">
        <v>559</v>
      </c>
      <c r="L38" s="407" t="s">
        <v>559</v>
      </c>
      <c r="M38" s="389" t="s">
        <v>559</v>
      </c>
      <c r="N38" s="389" t="s">
        <v>559</v>
      </c>
      <c r="O38" s="169"/>
      <c r="P38" s="363"/>
    </row>
    <row r="39" spans="1:16" s="298" customFormat="1" ht="16.5" customHeight="1">
      <c r="A39" s="109" t="s">
        <v>349</v>
      </c>
      <c r="B39" s="127"/>
      <c r="C39" s="128" t="s">
        <v>147</v>
      </c>
      <c r="D39" s="407" t="s">
        <v>559</v>
      </c>
      <c r="E39" s="407" t="s">
        <v>559</v>
      </c>
      <c r="F39" s="407" t="s">
        <v>559</v>
      </c>
      <c r="G39" s="407" t="s">
        <v>559</v>
      </c>
      <c r="H39" s="407" t="s">
        <v>559</v>
      </c>
      <c r="I39" s="407" t="s">
        <v>559</v>
      </c>
      <c r="J39" s="407" t="s">
        <v>559</v>
      </c>
      <c r="K39" s="407" t="s">
        <v>559</v>
      </c>
      <c r="L39" s="407" t="s">
        <v>559</v>
      </c>
      <c r="M39" s="389" t="s">
        <v>559</v>
      </c>
      <c r="N39" s="389" t="s">
        <v>559</v>
      </c>
      <c r="O39" s="169"/>
      <c r="P39" s="363"/>
    </row>
    <row r="40" spans="1:16" s="298" customFormat="1" ht="16.5" customHeight="1">
      <c r="A40" s="109" t="s">
        <v>350</v>
      </c>
      <c r="B40" s="127"/>
      <c r="C40" s="128" t="s">
        <v>148</v>
      </c>
      <c r="D40" s="407" t="s">
        <v>559</v>
      </c>
      <c r="E40" s="407" t="s">
        <v>559</v>
      </c>
      <c r="F40" s="407" t="s">
        <v>559</v>
      </c>
      <c r="G40" s="407" t="s">
        <v>559</v>
      </c>
      <c r="H40" s="407" t="s">
        <v>559</v>
      </c>
      <c r="I40" s="407" t="s">
        <v>559</v>
      </c>
      <c r="J40" s="407" t="s">
        <v>559</v>
      </c>
      <c r="K40" s="407" t="s">
        <v>559</v>
      </c>
      <c r="L40" s="407" t="s">
        <v>559</v>
      </c>
      <c r="M40" s="397" t="s">
        <v>559</v>
      </c>
      <c r="N40" s="397" t="s">
        <v>559</v>
      </c>
      <c r="O40" s="169"/>
      <c r="P40" s="363"/>
    </row>
    <row r="41" spans="1:16" s="298" customFormat="1" ht="16.5" customHeight="1">
      <c r="A41" s="106"/>
      <c r="B41" s="127"/>
      <c r="C41" s="130"/>
      <c r="D41" s="412"/>
      <c r="E41" s="410"/>
      <c r="F41" s="410"/>
      <c r="G41" s="410"/>
      <c r="H41" s="410"/>
      <c r="I41" s="410"/>
      <c r="J41" s="410"/>
      <c r="K41" s="410"/>
      <c r="L41" s="410"/>
      <c r="M41" s="410"/>
      <c r="N41" s="411"/>
      <c r="O41" s="169"/>
      <c r="P41" s="363"/>
    </row>
    <row r="42" spans="1:16" s="298" customFormat="1" ht="16.5" customHeight="1">
      <c r="A42" s="109" t="s">
        <v>351</v>
      </c>
      <c r="B42" s="127"/>
      <c r="C42" s="131" t="s">
        <v>90</v>
      </c>
      <c r="D42" s="413" t="s">
        <v>559</v>
      </c>
      <c r="E42" s="413" t="s">
        <v>559</v>
      </c>
      <c r="F42" s="413" t="s">
        <v>559</v>
      </c>
      <c r="G42" s="413" t="s">
        <v>559</v>
      </c>
      <c r="H42" s="413" t="s">
        <v>559</v>
      </c>
      <c r="I42" s="413" t="s">
        <v>559</v>
      </c>
      <c r="J42" s="413" t="s">
        <v>559</v>
      </c>
      <c r="K42" s="413" t="s">
        <v>559</v>
      </c>
      <c r="L42" s="413" t="s">
        <v>559</v>
      </c>
      <c r="M42" s="389" t="s">
        <v>559</v>
      </c>
      <c r="N42" s="389" t="s">
        <v>559</v>
      </c>
      <c r="O42" s="169"/>
      <c r="P42" s="363"/>
    </row>
    <row r="43" spans="1:16" s="298" customFormat="1" ht="16.5" customHeight="1">
      <c r="A43" s="109" t="s">
        <v>352</v>
      </c>
      <c r="B43" s="127"/>
      <c r="C43" s="132" t="s">
        <v>112</v>
      </c>
      <c r="D43" s="413" t="s">
        <v>559</v>
      </c>
      <c r="E43" s="413" t="s">
        <v>559</v>
      </c>
      <c r="F43" s="413" t="s">
        <v>559</v>
      </c>
      <c r="G43" s="413" t="s">
        <v>559</v>
      </c>
      <c r="H43" s="413" t="s">
        <v>559</v>
      </c>
      <c r="I43" s="413" t="s">
        <v>559</v>
      </c>
      <c r="J43" s="413" t="s">
        <v>559</v>
      </c>
      <c r="K43" s="413" t="s">
        <v>559</v>
      </c>
      <c r="L43" s="413" t="s">
        <v>559</v>
      </c>
      <c r="M43" s="389" t="s">
        <v>559</v>
      </c>
      <c r="N43" s="389" t="s">
        <v>559</v>
      </c>
      <c r="O43" s="169"/>
      <c r="P43" s="363"/>
    </row>
    <row r="44" spans="1:16" s="298" customFormat="1" ht="16.5" customHeight="1">
      <c r="A44" s="109" t="s">
        <v>353</v>
      </c>
      <c r="B44" s="127"/>
      <c r="C44" s="128" t="s">
        <v>88</v>
      </c>
      <c r="D44" s="413" t="s">
        <v>559</v>
      </c>
      <c r="E44" s="413" t="s">
        <v>559</v>
      </c>
      <c r="F44" s="413" t="s">
        <v>559</v>
      </c>
      <c r="G44" s="413" t="s">
        <v>559</v>
      </c>
      <c r="H44" s="413" t="s">
        <v>559</v>
      </c>
      <c r="I44" s="413" t="s">
        <v>559</v>
      </c>
      <c r="J44" s="413" t="s">
        <v>559</v>
      </c>
      <c r="K44" s="413" t="s">
        <v>559</v>
      </c>
      <c r="L44" s="413" t="s">
        <v>559</v>
      </c>
      <c r="M44" s="389" t="s">
        <v>559</v>
      </c>
      <c r="N44" s="389" t="s">
        <v>559</v>
      </c>
      <c r="O44" s="169"/>
      <c r="P44" s="363"/>
    </row>
    <row r="45" spans="1:16" s="298" customFormat="1" ht="13.5" customHeight="1" thickBot="1">
      <c r="A45" s="106"/>
      <c r="B45" s="127"/>
      <c r="C45" s="128"/>
      <c r="D45" s="414"/>
      <c r="E45" s="415"/>
      <c r="F45" s="415"/>
      <c r="G45" s="410"/>
      <c r="H45" s="410"/>
      <c r="I45" s="410"/>
      <c r="J45" s="410"/>
      <c r="K45" s="410"/>
      <c r="L45" s="410"/>
      <c r="M45" s="410"/>
      <c r="N45" s="411"/>
      <c r="O45" s="173"/>
      <c r="P45" s="363"/>
    </row>
    <row r="46" spans="1:16" s="298" customFormat="1" ht="19.5" customHeight="1" thickBot="1" thickTop="1">
      <c r="A46" s="133" t="s">
        <v>354</v>
      </c>
      <c r="B46" s="127"/>
      <c r="C46" s="123" t="s">
        <v>156</v>
      </c>
      <c r="D46" s="406" t="s">
        <v>559</v>
      </c>
      <c r="E46" s="406" t="s">
        <v>559</v>
      </c>
      <c r="F46" s="406" t="s">
        <v>559</v>
      </c>
      <c r="G46" s="406" t="s">
        <v>559</v>
      </c>
      <c r="H46" s="406" t="s">
        <v>559</v>
      </c>
      <c r="I46" s="406" t="s">
        <v>559</v>
      </c>
      <c r="J46" s="406" t="s">
        <v>559</v>
      </c>
      <c r="K46" s="406" t="s">
        <v>559</v>
      </c>
      <c r="L46" s="406" t="s">
        <v>559</v>
      </c>
      <c r="M46" s="387" t="s">
        <v>559</v>
      </c>
      <c r="N46" s="387" t="s">
        <v>559</v>
      </c>
      <c r="O46" s="172"/>
      <c r="P46" s="363"/>
    </row>
    <row r="47" spans="1:16" ht="9" customHeight="1" thickBot="1" thickTop="1">
      <c r="A47" s="106"/>
      <c r="B47" s="65"/>
      <c r="C47" s="134"/>
      <c r="D47" s="416"/>
      <c r="E47" s="416"/>
      <c r="F47" s="416"/>
      <c r="G47" s="416"/>
      <c r="H47" s="416"/>
      <c r="I47" s="416"/>
      <c r="J47" s="416"/>
      <c r="K47" s="416"/>
      <c r="L47" s="416"/>
      <c r="M47" s="403"/>
      <c r="N47" s="403"/>
      <c r="O47" s="175"/>
      <c r="P47" s="333"/>
    </row>
    <row r="48" spans="1:16" ht="9" customHeight="1" thickBot="1" thickTop="1">
      <c r="A48" s="122"/>
      <c r="B48" s="65"/>
      <c r="C48" s="135"/>
      <c r="D48" s="417"/>
      <c r="E48" s="418"/>
      <c r="F48" s="418"/>
      <c r="G48" s="418"/>
      <c r="H48" s="418"/>
      <c r="I48" s="418"/>
      <c r="J48" s="418"/>
      <c r="K48" s="418"/>
      <c r="L48" s="418"/>
      <c r="M48" s="405"/>
      <c r="N48" s="405"/>
      <c r="O48" s="176"/>
      <c r="P48" s="333"/>
    </row>
    <row r="49" spans="1:16" ht="18.75" thickBot="1" thickTop="1">
      <c r="A49" s="133" t="s">
        <v>380</v>
      </c>
      <c r="B49" s="65"/>
      <c r="C49" s="123" t="s">
        <v>157</v>
      </c>
      <c r="D49" s="406" t="s">
        <v>559</v>
      </c>
      <c r="E49" s="406" t="s">
        <v>559</v>
      </c>
      <c r="F49" s="406" t="s">
        <v>559</v>
      </c>
      <c r="G49" s="406" t="s">
        <v>559</v>
      </c>
      <c r="H49" s="406" t="s">
        <v>559</v>
      </c>
      <c r="I49" s="406" t="s">
        <v>559</v>
      </c>
      <c r="J49" s="406" t="s">
        <v>559</v>
      </c>
      <c r="K49" s="406" t="s">
        <v>559</v>
      </c>
      <c r="L49" s="406" t="s">
        <v>559</v>
      </c>
      <c r="M49" s="387" t="s">
        <v>559</v>
      </c>
      <c r="N49" s="387" t="s">
        <v>559</v>
      </c>
      <c r="O49" s="165"/>
      <c r="P49" s="333"/>
    </row>
    <row r="50" spans="1:16" ht="15.75" thickTop="1">
      <c r="A50" s="109" t="s">
        <v>381</v>
      </c>
      <c r="B50" s="65"/>
      <c r="C50" s="128" t="s">
        <v>159</v>
      </c>
      <c r="D50" s="413" t="s">
        <v>559</v>
      </c>
      <c r="E50" s="413" t="s">
        <v>559</v>
      </c>
      <c r="F50" s="413" t="s">
        <v>559</v>
      </c>
      <c r="G50" s="413" t="s">
        <v>559</v>
      </c>
      <c r="H50" s="413" t="s">
        <v>559</v>
      </c>
      <c r="I50" s="413" t="s">
        <v>559</v>
      </c>
      <c r="J50" s="413" t="s">
        <v>559</v>
      </c>
      <c r="K50" s="413" t="s">
        <v>559</v>
      </c>
      <c r="L50" s="413" t="s">
        <v>559</v>
      </c>
      <c r="M50" s="389" t="s">
        <v>559</v>
      </c>
      <c r="N50" s="389" t="s">
        <v>559</v>
      </c>
      <c r="O50" s="163"/>
      <c r="P50" s="333"/>
    </row>
    <row r="51" spans="1:16" ht="15">
      <c r="A51" s="109" t="s">
        <v>382</v>
      </c>
      <c r="B51" s="65"/>
      <c r="C51" s="128" t="s">
        <v>160</v>
      </c>
      <c r="D51" s="413" t="s">
        <v>559</v>
      </c>
      <c r="E51" s="413" t="s">
        <v>559</v>
      </c>
      <c r="F51" s="413" t="s">
        <v>559</v>
      </c>
      <c r="G51" s="413" t="s">
        <v>559</v>
      </c>
      <c r="H51" s="413" t="s">
        <v>559</v>
      </c>
      <c r="I51" s="413" t="s">
        <v>559</v>
      </c>
      <c r="J51" s="413" t="s">
        <v>559</v>
      </c>
      <c r="K51" s="413" t="s">
        <v>559</v>
      </c>
      <c r="L51" s="413" t="s">
        <v>559</v>
      </c>
      <c r="M51" s="389" t="s">
        <v>559</v>
      </c>
      <c r="N51" s="389" t="s">
        <v>559</v>
      </c>
      <c r="O51" s="177"/>
      <c r="P51" s="333"/>
    </row>
    <row r="52" spans="1:16" ht="9.75" customHeight="1" thickBot="1">
      <c r="A52" s="122"/>
      <c r="B52" s="65"/>
      <c r="C52" s="12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372"/>
      <c r="P52" s="333"/>
    </row>
    <row r="53" spans="1:18" ht="20.25" thickBot="1" thickTop="1">
      <c r="A53" s="122"/>
      <c r="B53" s="65"/>
      <c r="C53" s="136" t="s">
        <v>91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/>
      <c r="P53" s="333"/>
      <c r="R53" s="279"/>
    </row>
    <row r="54" spans="1:18" ht="8.25" customHeight="1" thickTop="1">
      <c r="A54" s="122"/>
      <c r="B54" s="65"/>
      <c r="C54" s="137"/>
      <c r="D54" s="367"/>
      <c r="E54" s="367"/>
      <c r="F54" s="367"/>
      <c r="G54" s="367"/>
      <c r="H54" s="367"/>
      <c r="I54" s="367"/>
      <c r="J54" s="367"/>
      <c r="K54" s="368"/>
      <c r="L54" s="368"/>
      <c r="M54" s="368"/>
      <c r="N54" s="368"/>
      <c r="O54" s="368"/>
      <c r="P54" s="333"/>
      <c r="R54" s="279"/>
    </row>
    <row r="55" spans="1:18" ht="15.75">
      <c r="A55" s="122"/>
      <c r="B55" s="65"/>
      <c r="C55" s="223"/>
      <c r="D55" s="279"/>
      <c r="E55" s="279"/>
      <c r="F55" s="279"/>
      <c r="G55" s="279"/>
      <c r="H55" s="279"/>
      <c r="I55" s="279"/>
      <c r="J55" s="279"/>
      <c r="K55" s="300"/>
      <c r="L55" s="300"/>
      <c r="M55" s="300"/>
      <c r="N55" s="279"/>
      <c r="O55" s="300"/>
      <c r="P55" s="333"/>
      <c r="R55" s="279"/>
    </row>
    <row r="56" spans="1:18" ht="15.75">
      <c r="A56" s="122"/>
      <c r="B56" s="65"/>
      <c r="C56" s="26" t="s">
        <v>149</v>
      </c>
      <c r="D56" s="279"/>
      <c r="E56" s="279"/>
      <c r="F56" s="279"/>
      <c r="G56" s="279"/>
      <c r="H56" s="279"/>
      <c r="I56" s="279"/>
      <c r="J56" s="279"/>
      <c r="K56" s="300"/>
      <c r="L56" s="300"/>
      <c r="M56" s="300"/>
      <c r="N56" s="279"/>
      <c r="O56" s="300"/>
      <c r="P56" s="333"/>
      <c r="R56" s="279"/>
    </row>
    <row r="57" spans="1:18" ht="15.75">
      <c r="A57" s="122"/>
      <c r="B57" s="65"/>
      <c r="C57" s="52" t="s">
        <v>155</v>
      </c>
      <c r="D57" s="279"/>
      <c r="E57" s="279"/>
      <c r="F57" s="279"/>
      <c r="G57" s="279"/>
      <c r="H57" s="279"/>
      <c r="I57" s="279"/>
      <c r="J57" s="279"/>
      <c r="K57" s="300"/>
      <c r="L57" s="300"/>
      <c r="M57" s="300"/>
      <c r="N57" s="279"/>
      <c r="O57" s="300"/>
      <c r="P57" s="333"/>
      <c r="R57" s="279"/>
    </row>
    <row r="58" spans="1:18" ht="15.75">
      <c r="A58" s="122"/>
      <c r="B58" s="65"/>
      <c r="C58" s="52" t="s">
        <v>143</v>
      </c>
      <c r="D58" s="279"/>
      <c r="E58" s="279"/>
      <c r="F58" s="279"/>
      <c r="G58" s="279"/>
      <c r="H58" s="279"/>
      <c r="I58" s="279"/>
      <c r="J58" s="279"/>
      <c r="K58" s="300"/>
      <c r="L58" s="300"/>
      <c r="M58" s="300"/>
      <c r="O58" s="300"/>
      <c r="P58" s="333"/>
      <c r="R58" s="279"/>
    </row>
    <row r="59" spans="1:18" ht="9.75" customHeight="1" thickBot="1">
      <c r="A59" s="138"/>
      <c r="B59" s="139"/>
      <c r="C59" s="211"/>
      <c r="D59" s="373"/>
      <c r="E59" s="373"/>
      <c r="F59" s="373"/>
      <c r="G59" s="373"/>
      <c r="H59" s="373"/>
      <c r="I59" s="373"/>
      <c r="J59" s="373"/>
      <c r="K59" s="374"/>
      <c r="L59" s="374"/>
      <c r="M59" s="374"/>
      <c r="N59" s="374"/>
      <c r="O59" s="374"/>
      <c r="P59" s="340"/>
      <c r="R59" s="279"/>
    </row>
    <row r="60" spans="1:18" ht="16.5" thickTop="1">
      <c r="A60" s="38"/>
      <c r="B60" s="141"/>
      <c r="C60" s="52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279"/>
      <c r="Q60" s="279"/>
      <c r="R60" s="279"/>
    </row>
    <row r="61" spans="1:15" ht="15">
      <c r="A61" s="33"/>
      <c r="B61" s="209"/>
      <c r="C61" s="210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</row>
    <row r="62" spans="1:17" ht="15" customHeight="1">
      <c r="A62" s="33"/>
      <c r="B62" s="247" t="s">
        <v>190</v>
      </c>
      <c r="C62" s="240"/>
      <c r="D62" s="494" t="str">
        <f>IF(COUNTA(D10:N10,D12:N27,D29:N31,D33:N36,D38:N40,D42:N44,D46:N46,D49:N51)/374*100=100,"OK - Table 3C is fully completed","WARNING - Table 3C is not fully completed, please fill in figure, L, M or 0")</f>
        <v>OK - Table 3C is fully completed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344"/>
      <c r="P62" s="296"/>
      <c r="Q62" s="370"/>
    </row>
    <row r="63" spans="1:17" ht="15">
      <c r="A63" s="33"/>
      <c r="B63" s="229" t="s">
        <v>191</v>
      </c>
      <c r="C63" s="117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12"/>
      <c r="P63" s="297"/>
      <c r="Q63" s="370"/>
    </row>
    <row r="64" spans="1:17" ht="15.75">
      <c r="A64" s="33"/>
      <c r="B64" s="248"/>
      <c r="C64" s="242" t="s">
        <v>526</v>
      </c>
      <c r="D64" s="287">
        <f>IF(D46="M",0,D46)-IF(D10="M",0,D10)-IF(D12="M",0,D12)-IF(D29="M",0,D29)-IF(D42="M",0,D42)</f>
        <v>0</v>
      </c>
      <c r="E64" s="287">
        <f aca="true" t="shared" si="2" ref="E64:J64">IF(E46="M",0,E46)-IF(E10="M",0,E10)-IF(E12="M",0,E12)-IF(E29="M",0,E29)-IF(E42="M",0,E42)</f>
        <v>0</v>
      </c>
      <c r="F64" s="287">
        <f t="shared" si="2"/>
        <v>0</v>
      </c>
      <c r="G64" s="287">
        <f t="shared" si="2"/>
        <v>0</v>
      </c>
      <c r="H64" s="287">
        <f t="shared" si="2"/>
        <v>0</v>
      </c>
      <c r="I64" s="287">
        <f t="shared" si="2"/>
        <v>0</v>
      </c>
      <c r="J64" s="287">
        <f t="shared" si="2"/>
        <v>0</v>
      </c>
      <c r="K64" s="287">
        <f>IF(K46="M",0,K46)-IF(K10="M",0,K10)-IF(K12="M",0,K12)-IF(K29="M",0,K29)-IF(K42="M",0,K42)</f>
        <v>0</v>
      </c>
      <c r="L64" s="287">
        <f>IF(L46="M",0,L46)-IF(L10="M",0,L10)-IF(L12="M",0,L12)-IF(L29="M",0,L29)-IF(L42="M",0,L42)</f>
        <v>0</v>
      </c>
      <c r="M64" s="287">
        <f>IF(M46="M",0,M46)-IF(M10="M",0,M10)-IF(M12="M",0,M12)-IF(M29="M",0,M29)-IF(M42="M",0,M42)</f>
        <v>0</v>
      </c>
      <c r="N64" s="287">
        <f>IF(N46="M",0,N46)-IF(N10="M",0,N10)-IF(N12="M",0,N12)-IF(N29="M",0,N29)-IF(N42="M",0,N42)</f>
        <v>0</v>
      </c>
      <c r="O64" s="371"/>
      <c r="P64" s="297"/>
      <c r="Q64" s="370"/>
    </row>
    <row r="65" spans="1:17" ht="15.75">
      <c r="A65" s="33"/>
      <c r="B65" s="248"/>
      <c r="C65" s="242" t="s">
        <v>527</v>
      </c>
      <c r="D65" s="287">
        <f>IF(D12="M",0,D12)-IF(D13="M",0,D13)-IF(D14="M",0,D14)-IF(D15="M",0,D15)-IF(D22="M",0,D22)-IF(D27="M",0,D27)</f>
        <v>0</v>
      </c>
      <c r="E65" s="287">
        <f aca="true" t="shared" si="3" ref="E65:J65">IF(E12="M",0,E12)-IF(E13="M",0,E13)-IF(E14="M",0,E14)-IF(E15="M",0,E15)-IF(E22="M",0,E22)-IF(E27="M",0,E27)</f>
        <v>0</v>
      </c>
      <c r="F65" s="287">
        <f t="shared" si="3"/>
        <v>0</v>
      </c>
      <c r="G65" s="287">
        <f t="shared" si="3"/>
        <v>0</v>
      </c>
      <c r="H65" s="287">
        <f t="shared" si="3"/>
        <v>0</v>
      </c>
      <c r="I65" s="287">
        <f t="shared" si="3"/>
        <v>0</v>
      </c>
      <c r="J65" s="287">
        <f t="shared" si="3"/>
        <v>0</v>
      </c>
      <c r="K65" s="287">
        <f>IF(K12="M",0,K12)-IF(K13="M",0,K13)-IF(K14="M",0,K14)-IF(K15="M",0,K15)-IF(K22="M",0,K22)-IF(K27="M",0,K27)</f>
        <v>0</v>
      </c>
      <c r="L65" s="287">
        <f>IF(L12="M",0,L12)-IF(L13="M",0,L13)-IF(L14="M",0,L14)-IF(L15="M",0,L15)-IF(L22="M",0,L22)-IF(L27="M",0,L27)</f>
        <v>0</v>
      </c>
      <c r="M65" s="287">
        <f>IF(M12="M",0,M12)-IF(M13="M",0,M13)-IF(M14="M",0,M14)-IF(M15="M",0,M15)-IF(M22="M",0,M22)-IF(M27="M",0,M27)</f>
        <v>0</v>
      </c>
      <c r="N65" s="287">
        <f>IF(N12="M",0,N12)-IF(N13="M",0,N13)-IF(N14="M",0,N14)-IF(N15="M",0,N15)-IF(N22="M",0,N22)-IF(N27="M",0,N27)</f>
        <v>0</v>
      </c>
      <c r="O65" s="371"/>
      <c r="P65" s="297"/>
      <c r="Q65" s="370"/>
    </row>
    <row r="66" spans="1:17" ht="15.75">
      <c r="A66" s="33"/>
      <c r="B66" s="248"/>
      <c r="C66" s="149" t="s">
        <v>528</v>
      </c>
      <c r="D66" s="287">
        <f>IF(D15="M",0,D15)-IF(D18="M",0,D18)-IF(D19="M",0,D19)</f>
        <v>0</v>
      </c>
      <c r="E66" s="287">
        <f aca="true" t="shared" si="4" ref="E66:J66">IF(E15="M",0,E15)-IF(E18="M",0,E18)-IF(E19="M",0,E19)</f>
        <v>0</v>
      </c>
      <c r="F66" s="287">
        <f t="shared" si="4"/>
        <v>0</v>
      </c>
      <c r="G66" s="287">
        <f t="shared" si="4"/>
        <v>0</v>
      </c>
      <c r="H66" s="287">
        <f t="shared" si="4"/>
        <v>0</v>
      </c>
      <c r="I66" s="287">
        <f t="shared" si="4"/>
        <v>0</v>
      </c>
      <c r="J66" s="287">
        <f t="shared" si="4"/>
        <v>0</v>
      </c>
      <c r="K66" s="287">
        <f>IF(K15="M",0,K15)-IF(K18="M",0,K18)-IF(K19="M",0,K19)</f>
        <v>0</v>
      </c>
      <c r="L66" s="287">
        <f>IF(L15="M",0,L15)-IF(L18="M",0,L18)-IF(L19="M",0,L19)</f>
        <v>0</v>
      </c>
      <c r="M66" s="287">
        <f>IF(M15="M",0,M15)-IF(M18="M",0,M18)-IF(M19="M",0,M19)</f>
        <v>0</v>
      </c>
      <c r="N66" s="287">
        <f>IF(N15="M",0,N15)-IF(N18="M",0,N18)-IF(N19="M",0,N19)</f>
        <v>0</v>
      </c>
      <c r="O66" s="371"/>
      <c r="P66" s="297"/>
      <c r="Q66" s="370"/>
    </row>
    <row r="67" spans="1:17" ht="15.75">
      <c r="A67" s="33"/>
      <c r="B67" s="248"/>
      <c r="C67" s="242" t="s">
        <v>529</v>
      </c>
      <c r="D67" s="287">
        <f>IF(D15="M",0,D15)-IF(D16="M",0,D16)-IF(D17="M",0,D17)</f>
        <v>0</v>
      </c>
      <c r="E67" s="287">
        <f aca="true" t="shared" si="5" ref="E67:J67">IF(E15="M",0,E15)-IF(E16="M",0,E16)-IF(E17="M",0,E17)</f>
        <v>0</v>
      </c>
      <c r="F67" s="287">
        <f t="shared" si="5"/>
        <v>0</v>
      </c>
      <c r="G67" s="287">
        <f t="shared" si="5"/>
        <v>0</v>
      </c>
      <c r="H67" s="287">
        <f t="shared" si="5"/>
        <v>0</v>
      </c>
      <c r="I67" s="287">
        <f t="shared" si="5"/>
        <v>0</v>
      </c>
      <c r="J67" s="287">
        <f t="shared" si="5"/>
        <v>0</v>
      </c>
      <c r="K67" s="287">
        <f>IF(K15="M",0,K15)-IF(K16="M",0,K16)-IF(K17="M",0,K17)</f>
        <v>0</v>
      </c>
      <c r="L67" s="287">
        <f>IF(L15="M",0,L15)-IF(L16="M",0,L16)-IF(L17="M",0,L17)</f>
        <v>0</v>
      </c>
      <c r="M67" s="287">
        <f>IF(M15="M",0,M15)-IF(M16="M",0,M16)-IF(M17="M",0,M17)</f>
        <v>0</v>
      </c>
      <c r="N67" s="287">
        <f>IF(N15="M",0,N15)-IF(N16="M",0,N16)-IF(N17="M",0,N17)</f>
        <v>0</v>
      </c>
      <c r="O67" s="371"/>
      <c r="P67" s="297"/>
      <c r="Q67" s="370"/>
    </row>
    <row r="68" spans="1:17" ht="15.75">
      <c r="A68" s="33"/>
      <c r="B68" s="248"/>
      <c r="C68" s="242" t="s">
        <v>530</v>
      </c>
      <c r="D68" s="287">
        <f>IF(D19="M",0,D19)-IF(D20="M",0,D20)-IF(D21="M",0,D21)</f>
        <v>0</v>
      </c>
      <c r="E68" s="287">
        <f aca="true" t="shared" si="6" ref="E68:J68">IF(E19="M",0,E19)-IF(E20="M",0,E20)-IF(E21="M",0,E21)</f>
        <v>0</v>
      </c>
      <c r="F68" s="287">
        <f t="shared" si="6"/>
        <v>0</v>
      </c>
      <c r="G68" s="287">
        <f t="shared" si="6"/>
        <v>0</v>
      </c>
      <c r="H68" s="287">
        <f t="shared" si="6"/>
        <v>0</v>
      </c>
      <c r="I68" s="287">
        <f t="shared" si="6"/>
        <v>0</v>
      </c>
      <c r="J68" s="287">
        <f t="shared" si="6"/>
        <v>0</v>
      </c>
      <c r="K68" s="287">
        <f>IF(K19="M",0,K19)-IF(K20="M",0,K20)-IF(K21="M",0,K21)</f>
        <v>0</v>
      </c>
      <c r="L68" s="287">
        <f>IF(L19="M",0,L19)-IF(L20="M",0,L20)-IF(L21="M",0,L21)</f>
        <v>0</v>
      </c>
      <c r="M68" s="287">
        <f>IF(M19="M",0,M19)-IF(M20="M",0,M20)-IF(M21="M",0,M21)</f>
        <v>0</v>
      </c>
      <c r="N68" s="287">
        <f>IF(N19="M",0,N19)-IF(N20="M",0,N20)-IF(N21="M",0,N21)</f>
        <v>0</v>
      </c>
      <c r="O68" s="371"/>
      <c r="P68" s="297"/>
      <c r="Q68" s="370"/>
    </row>
    <row r="69" spans="1:17" ht="15.75">
      <c r="A69" s="33"/>
      <c r="B69" s="248"/>
      <c r="C69" s="242" t="s">
        <v>531</v>
      </c>
      <c r="D69" s="287">
        <f>IF(D22="M",0,D22)-IF(D23="M",0,D23)-IF(D24="M",0,D24)</f>
        <v>0</v>
      </c>
      <c r="E69" s="287">
        <f aca="true" t="shared" si="7" ref="E69:J69">IF(E22="M",0,E22)-IF(E23="M",0,E23)-IF(E24="M",0,E24)</f>
        <v>0</v>
      </c>
      <c r="F69" s="287">
        <f t="shared" si="7"/>
        <v>0</v>
      </c>
      <c r="G69" s="287">
        <f t="shared" si="7"/>
        <v>0</v>
      </c>
      <c r="H69" s="287">
        <f t="shared" si="7"/>
        <v>0</v>
      </c>
      <c r="I69" s="287">
        <f t="shared" si="7"/>
        <v>0</v>
      </c>
      <c r="J69" s="287">
        <f t="shared" si="7"/>
        <v>0</v>
      </c>
      <c r="K69" s="287">
        <f>IF(K22="M",0,K22)-IF(K23="M",0,K23)-IF(K24="M",0,K24)</f>
        <v>0</v>
      </c>
      <c r="L69" s="287">
        <f>IF(L22="M",0,L22)-IF(L23="M",0,L23)-IF(L24="M",0,L24)</f>
        <v>0</v>
      </c>
      <c r="M69" s="287">
        <f>IF(M22="M",0,M22)-IF(M23="M",0,M23)-IF(M24="M",0,M24)</f>
        <v>0</v>
      </c>
      <c r="N69" s="287">
        <f>IF(N22="M",0,N22)-IF(N23="M",0,N23)-IF(N24="M",0,N24)</f>
        <v>0</v>
      </c>
      <c r="O69" s="371"/>
      <c r="P69" s="297"/>
      <c r="Q69" s="370"/>
    </row>
    <row r="70" spans="1:17" ht="15.75">
      <c r="A70" s="33"/>
      <c r="B70" s="248"/>
      <c r="C70" s="242" t="s">
        <v>532</v>
      </c>
      <c r="D70" s="287">
        <f>IF(D24="M",0,D24)-IF(D25="M",0,D25)-IF(D26="M",0,D26)</f>
        <v>0</v>
      </c>
      <c r="E70" s="287">
        <f aca="true" t="shared" si="8" ref="E70:J70">IF(E24="M",0,E24)-IF(E25="M",0,E25)-IF(E26="M",0,E26)</f>
        <v>0</v>
      </c>
      <c r="F70" s="287">
        <f t="shared" si="8"/>
        <v>0</v>
      </c>
      <c r="G70" s="287">
        <f t="shared" si="8"/>
        <v>0</v>
      </c>
      <c r="H70" s="287">
        <f t="shared" si="8"/>
        <v>0</v>
      </c>
      <c r="I70" s="287">
        <f t="shared" si="8"/>
        <v>0</v>
      </c>
      <c r="J70" s="287">
        <f t="shared" si="8"/>
        <v>0</v>
      </c>
      <c r="K70" s="287">
        <f>IF(K24="M",0,K24)-IF(K25="M",0,K25)-IF(K26="M",0,K26)</f>
        <v>0</v>
      </c>
      <c r="L70" s="287">
        <f>IF(L24="M",0,L24)-IF(L25="M",0,L25)-IF(L26="M",0,L26)</f>
        <v>0</v>
      </c>
      <c r="M70" s="287">
        <f>IF(M24="M",0,M24)-IF(M25="M",0,M25)-IF(M26="M",0,M26)</f>
        <v>0</v>
      </c>
      <c r="N70" s="287">
        <f>IF(N24="M",0,N24)-IF(N25="M",0,N25)-IF(N26="M",0,N26)</f>
        <v>0</v>
      </c>
      <c r="O70" s="371"/>
      <c r="P70" s="297"/>
      <c r="Q70" s="370"/>
    </row>
    <row r="71" spans="1:17" ht="23.25">
      <c r="A71" s="33"/>
      <c r="B71" s="248"/>
      <c r="C71" s="242" t="s">
        <v>533</v>
      </c>
      <c r="D71" s="287">
        <f>IF(D29="M",0,D29)-IF(D30="M",0,D30)-IF(D31="M",0,D31)-IF(D33="M",0,D33)-IF(D34="M",0,D34)-IF(D36="M",0,D36)-IF(D38="M",0,D38)-IF(D39="M",0,D39)-IF(D40="M",0,D40)</f>
        <v>0</v>
      </c>
      <c r="E71" s="287">
        <f aca="true" t="shared" si="9" ref="E71:J71">IF(E29="M",0,E29)-IF(E30="M",0,E30)-IF(E31="M",0,E31)-IF(E33="M",0,E33)-IF(E34="M",0,E34)-IF(E36="M",0,E36)-IF(E38="M",0,E38)-IF(E39="M",0,E39)-IF(E40="M",0,E40)</f>
        <v>0</v>
      </c>
      <c r="F71" s="287">
        <f t="shared" si="9"/>
        <v>0</v>
      </c>
      <c r="G71" s="287">
        <f t="shared" si="9"/>
        <v>0</v>
      </c>
      <c r="H71" s="287">
        <f t="shared" si="9"/>
        <v>0</v>
      </c>
      <c r="I71" s="287">
        <f t="shared" si="9"/>
        <v>0</v>
      </c>
      <c r="J71" s="287">
        <f t="shared" si="9"/>
        <v>0</v>
      </c>
      <c r="K71" s="287">
        <f>IF(K29="M",0,K29)-IF(K30="M",0,K30)-IF(K31="M",0,K31)-IF(K33="M",0,K33)-IF(K34="M",0,K34)-IF(K36="M",0,K36)-IF(K38="M",0,K38)-IF(K39="M",0,K39)-IF(K40="M",0,K40)</f>
        <v>0</v>
      </c>
      <c r="L71" s="287">
        <f>IF(L29="M",0,L29)-IF(L30="M",0,L30)-IF(L31="M",0,L31)-IF(L33="M",0,L33)-IF(L34="M",0,L34)-IF(L36="M",0,L36)-IF(L38="M",0,L38)-IF(L39="M",0,L39)-IF(L40="M",0,L40)</f>
        <v>0</v>
      </c>
      <c r="M71" s="287">
        <f>IF(M29="M",0,M29)-IF(M30="M",0,M30)-IF(M31="M",0,M31)-IF(M33="M",0,M33)-IF(M34="M",0,M34)-IF(M36="M",0,M36)-IF(M38="M",0,M38)-IF(M39="M",0,M39)-IF(M40="M",0,M40)</f>
        <v>0</v>
      </c>
      <c r="N71" s="287">
        <f>IF(N29="M",0,N29)-IF(N30="M",0,N30)-IF(N31="M",0,N31)-IF(N33="M",0,N33)-IF(N34="M",0,N34)-IF(N36="M",0,N36)-IF(N38="M",0,N38)-IF(N39="M",0,N39)-IF(N40="M",0,N40)</f>
        <v>0</v>
      </c>
      <c r="O71" s="371"/>
      <c r="P71" s="297"/>
      <c r="Q71" s="370"/>
    </row>
    <row r="72" spans="1:16" ht="15.75">
      <c r="A72" s="33"/>
      <c r="B72" s="248"/>
      <c r="C72" s="242" t="s">
        <v>534</v>
      </c>
      <c r="D72" s="287">
        <f>IF(D42="M",0,D42)-IF(D43="M",0,D43)-IF(D44="M",0,D44)</f>
        <v>0</v>
      </c>
      <c r="E72" s="287">
        <f aca="true" t="shared" si="10" ref="E72:J72">IF(E42="M",0,E42)-IF(E43="M",0,E43)-IF(E44="M",0,E44)</f>
        <v>0</v>
      </c>
      <c r="F72" s="287">
        <f t="shared" si="10"/>
        <v>0</v>
      </c>
      <c r="G72" s="287">
        <f t="shared" si="10"/>
        <v>0</v>
      </c>
      <c r="H72" s="287">
        <f t="shared" si="10"/>
        <v>0</v>
      </c>
      <c r="I72" s="287">
        <f t="shared" si="10"/>
        <v>0</v>
      </c>
      <c r="J72" s="287">
        <f t="shared" si="10"/>
        <v>0</v>
      </c>
      <c r="K72" s="287">
        <f>IF(K42="M",0,K42)-IF(K43="M",0,K43)-IF(K44="M",0,K44)</f>
        <v>0</v>
      </c>
      <c r="L72" s="287">
        <f>IF(L42="M",0,L42)-IF(L43="M",0,L43)-IF(L44="M",0,L44)</f>
        <v>0</v>
      </c>
      <c r="M72" s="287">
        <f>IF(M42="M",0,M42)-IF(M43="M",0,M43)-IF(M44="M",0,M44)</f>
        <v>0</v>
      </c>
      <c r="N72" s="287">
        <f>IF(N42="M",0,N42)-IF(N43="M",0,N43)-IF(N44="M",0,N44)</f>
        <v>0</v>
      </c>
      <c r="O72" s="312"/>
      <c r="P72" s="297"/>
    </row>
    <row r="73" spans="1:16" ht="15.75">
      <c r="A73" s="33"/>
      <c r="B73" s="248"/>
      <c r="C73" s="242" t="s">
        <v>535</v>
      </c>
      <c r="D73" s="287">
        <f>IF(D49="M",0,D49)-IF(D50="M",0,D50)+IF(D51="M",0,D51)</f>
        <v>0</v>
      </c>
      <c r="E73" s="287">
        <f aca="true" t="shared" si="11" ref="E73:J73">IF(E49="M",0,E49)-IF(E50="M",0,E50)+IF(E51="M",0,E51)</f>
        <v>0</v>
      </c>
      <c r="F73" s="287">
        <f t="shared" si="11"/>
        <v>0</v>
      </c>
      <c r="G73" s="287">
        <f t="shared" si="11"/>
        <v>0</v>
      </c>
      <c r="H73" s="287">
        <f t="shared" si="11"/>
        <v>0</v>
      </c>
      <c r="I73" s="287">
        <f t="shared" si="11"/>
        <v>0</v>
      </c>
      <c r="J73" s="287">
        <f t="shared" si="11"/>
        <v>0</v>
      </c>
      <c r="K73" s="287">
        <f>IF(K49="M",0,K49)-IF(K50="M",0,K50)+IF(K51="M",0,K51)</f>
        <v>0</v>
      </c>
      <c r="L73" s="287">
        <f>IF(L49="M",0,L49)-IF(L50="M",0,L50)+IF(L51="M",0,L51)</f>
        <v>0</v>
      </c>
      <c r="M73" s="287">
        <f>IF(M49="M",0,M49)-IF(M50="M",0,M50)+IF(M51="M",0,M51)</f>
        <v>0</v>
      </c>
      <c r="N73" s="287">
        <f>IF(N49="M",0,N49)-IF(N50="M",0,N50)+IF(N51="M",0,N51)</f>
        <v>0</v>
      </c>
      <c r="O73" s="312"/>
      <c r="P73" s="297"/>
    </row>
    <row r="74" spans="1:16" ht="15.75">
      <c r="A74" s="33"/>
      <c r="B74" s="244" t="s">
        <v>466</v>
      </c>
      <c r="C74" s="249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312"/>
      <c r="P74" s="297"/>
    </row>
    <row r="75" spans="1:16" ht="15.75">
      <c r="A75" s="33"/>
      <c r="B75" s="250"/>
      <c r="C75" s="246" t="s">
        <v>536</v>
      </c>
      <c r="D75" s="286">
        <f>IF('Table 1'!E12="M",0,'Table 1'!E12)+IF(D10="M",0,D10)</f>
        <v>0</v>
      </c>
      <c r="E75" s="286">
        <f>IF('Table 1'!F12="M",0,'Table 1'!F12)+IF(E10="M",0,E10)</f>
        <v>0</v>
      </c>
      <c r="F75" s="286">
        <f>IF('Table 1'!G12="M",0,'Table 1'!G12)+IF(F10="M",0,F10)</f>
        <v>0</v>
      </c>
      <c r="G75" s="286">
        <f>IF('Table 1'!H12="M",0,'Table 1'!H12)+IF(G10="M",0,G10)</f>
        <v>0</v>
      </c>
      <c r="H75" s="286">
        <f>IF('Table 1'!I12="M",0,'Table 1'!I12)+IF(H10="M",0,H10)</f>
        <v>0</v>
      </c>
      <c r="I75" s="286">
        <f>IF('Table 1'!J12="M",0,'Table 1'!J12)+IF(I10="M",0,I10)</f>
        <v>0</v>
      </c>
      <c r="J75" s="286">
        <f>IF('Table 1'!K12="M",0,'Table 1'!K12)+IF(J10="M",0,J10)</f>
        <v>0</v>
      </c>
      <c r="K75" s="286">
        <f>IF('Table 1'!L12="M",0,'Table 1'!L12)+IF(K10="M",0,K10)</f>
        <v>0</v>
      </c>
      <c r="L75" s="286">
        <f>IF('Table 1'!M12="M",0,'Table 1'!M12)+IF(L10="M",0,L10)</f>
        <v>0</v>
      </c>
      <c r="M75" s="286">
        <f>IF('Table 1'!N12="M",0,'Table 1'!N12)+IF(M10="M",0,M10)</f>
        <v>0</v>
      </c>
      <c r="N75" s="286">
        <f>IF('Table 1'!O12="M",0,'Table 1'!O12)+IF(N10="M",0,N10)</f>
        <v>0</v>
      </c>
      <c r="O75" s="346"/>
      <c r="P75" s="347"/>
    </row>
  </sheetData>
  <sheetProtection password="CA3F" sheet="1" objects="1" scenarios="1" formatCells="0"/>
  <mergeCells count="2">
    <mergeCell ref="D62:N62"/>
    <mergeCell ref="D6:N6"/>
  </mergeCells>
  <conditionalFormatting sqref="D62:N62">
    <cfRule type="cellIs" priority="1" dxfId="1" operator="notEqual" stopIfTrue="1">
      <formula>"OK - Table 3C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2010-04-14T08:44:53Z</cp:lastPrinted>
  <dcterms:created xsi:type="dcterms:W3CDTF">1997-11-05T15:09:39Z</dcterms:created>
  <dcterms:modified xsi:type="dcterms:W3CDTF">2010-04-15T09:50:43Z</dcterms:modified>
  <cp:category/>
  <cp:version/>
  <cp:contentType/>
  <cp:contentStatus/>
</cp:coreProperties>
</file>